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110" i="1" l="1"/>
  <c r="P112" i="1"/>
  <c r="Q79" i="1"/>
  <c r="Q78" i="1"/>
  <c r="Q77" i="1"/>
  <c r="Q76" i="1"/>
  <c r="Q75" i="1"/>
  <c r="Q51" i="1"/>
  <c r="Q50" i="1"/>
  <c r="Q49" i="1"/>
  <c r="Q48" i="1"/>
  <c r="Q47" i="1"/>
  <c r="Q46" i="1"/>
  <c r="Q45" i="1"/>
  <c r="Q44" i="1"/>
  <c r="Q43" i="1"/>
  <c r="Q41" i="1"/>
  <c r="Q40" i="1"/>
  <c r="O79" i="1"/>
  <c r="Q22" i="1" l="1"/>
  <c r="O30" i="1"/>
  <c r="O32" i="1" s="1"/>
  <c r="O85" i="1" l="1"/>
  <c r="O102" i="1"/>
  <c r="O105" i="1"/>
  <c r="O107" i="1" s="1"/>
  <c r="O51" i="1"/>
  <c r="O59" i="1"/>
  <c r="O62" i="1" s="1"/>
  <c r="Q20" i="1"/>
  <c r="Q21" i="1"/>
  <c r="Q17" i="1"/>
  <c r="Q18" i="1"/>
  <c r="Q14" i="1"/>
  <c r="Q13" i="1"/>
  <c r="O88" i="1" l="1"/>
  <c r="O92" i="1" s="1"/>
  <c r="O112" i="1"/>
  <c r="O94" i="1"/>
  <c r="O96" i="1"/>
  <c r="O109" i="1" s="1"/>
  <c r="O69" i="1"/>
  <c r="O71" i="1" s="1"/>
  <c r="N11" i="1"/>
  <c r="P11" i="1" s="1"/>
  <c r="N10" i="1"/>
  <c r="P10" i="1" s="1"/>
  <c r="Q10" i="1"/>
  <c r="Q11" i="1"/>
  <c r="Q8" i="1"/>
  <c r="Q7" i="1"/>
  <c r="N8" i="1"/>
  <c r="P8" i="1" s="1"/>
  <c r="N7" i="1"/>
  <c r="O34" i="1"/>
  <c r="O35" i="1" s="1"/>
  <c r="O113" i="1" s="1"/>
  <c r="Q35" i="1" l="1"/>
  <c r="Q34" i="1"/>
  <c r="P7" i="1"/>
  <c r="P34" i="1" s="1"/>
  <c r="L120" i="1"/>
  <c r="N120" i="1" s="1"/>
  <c r="N34" i="1"/>
</calcChain>
</file>

<file path=xl/sharedStrings.xml><?xml version="1.0" encoding="utf-8"?>
<sst xmlns="http://schemas.openxmlformats.org/spreadsheetml/2006/main" count="217" uniqueCount="200">
  <si>
    <t>1.</t>
  </si>
  <si>
    <t>Приходная часть</t>
  </si>
  <si>
    <t>1.1</t>
  </si>
  <si>
    <t>Целевые поступления граждан</t>
  </si>
  <si>
    <t>1.1.1</t>
  </si>
  <si>
    <t>Техническая эксплуатация ИОП, объектов инфраструктуры</t>
  </si>
  <si>
    <t>1.1.1.1</t>
  </si>
  <si>
    <t>1.1.1.2</t>
  </si>
  <si>
    <t>1.1.2</t>
  </si>
  <si>
    <t>Создание, приобретение, модернизация, реконструкция ИОП</t>
  </si>
  <si>
    <t>1.1.2.1</t>
  </si>
  <si>
    <t>1.2.2.2</t>
  </si>
  <si>
    <t>1.2</t>
  </si>
  <si>
    <t>Внереализационные доходы</t>
  </si>
  <si>
    <t>1.3</t>
  </si>
  <si>
    <t>Неиспользованные средства по предыдущей смете</t>
  </si>
  <si>
    <t>1.3.1</t>
  </si>
  <si>
    <t>Средства связанные с технической эксплуатацией ИОП</t>
  </si>
  <si>
    <t>1.3.1.1</t>
  </si>
  <si>
    <t>1.3.1.2</t>
  </si>
  <si>
    <t>1.3.2</t>
  </si>
  <si>
    <t>Средства связанные с созданием, приобретением, модернизацией, реконструкцией ИОП</t>
  </si>
  <si>
    <t>1.3.2.1</t>
  </si>
  <si>
    <t>1.3.2.2</t>
  </si>
  <si>
    <t>1.4</t>
  </si>
  <si>
    <t>2.</t>
  </si>
  <si>
    <t>Расходная часть</t>
  </si>
  <si>
    <t>1.2.1</t>
  </si>
  <si>
    <t>1.2.2</t>
  </si>
  <si>
    <t>За сотку</t>
  </si>
  <si>
    <t>За 1500
 соток</t>
  </si>
  <si>
    <t>За 230
участков</t>
  </si>
  <si>
    <t>За участок
 6 соток</t>
  </si>
  <si>
    <t>№ п/п</t>
  </si>
  <si>
    <t>Наименование статей сметы, отношение к статьям ФЗ-66, НК</t>
  </si>
  <si>
    <t>Примечание</t>
  </si>
  <si>
    <t>150 участков</t>
  </si>
  <si>
    <t>80 участков</t>
  </si>
  <si>
    <t>Взнос
 за сотку</t>
  </si>
  <si>
    <t>Размер участка
 в сотках</t>
  </si>
  <si>
    <t>Сумма взноса
 за участок</t>
  </si>
  <si>
    <t xml:space="preserve">Пояснения: </t>
  </si>
  <si>
    <t>1.5</t>
  </si>
  <si>
    <t>1.5.1</t>
  </si>
  <si>
    <t>1.5.2</t>
  </si>
  <si>
    <t>73 потребителя э/э по состоянию на 01.11.13 г.</t>
  </si>
  <si>
    <t>73 потребителя * 1200 руб. в год</t>
  </si>
  <si>
    <t>1.5.3</t>
  </si>
  <si>
    <t>1.5.3.1</t>
  </si>
  <si>
    <t>1.5.3.2</t>
  </si>
  <si>
    <t>Итого: приходная часть без электроэнергии и содержания ЛЭП</t>
  </si>
  <si>
    <t>Итого: приходная часть с электроэнергией и содержанием ЛЭП</t>
  </si>
  <si>
    <t>За СНТ</t>
  </si>
  <si>
    <t>2.1</t>
  </si>
  <si>
    <t>2.2</t>
  </si>
  <si>
    <t>2.3</t>
  </si>
  <si>
    <t>Внереализационные расходы</t>
  </si>
  <si>
    <t>2.1.1</t>
  </si>
  <si>
    <t>Материальные расходы (НК ст. 254)</t>
  </si>
  <si>
    <t>2.1.2</t>
  </si>
  <si>
    <t>Расходы на оплату труда (НК ст. 255)</t>
  </si>
  <si>
    <t>2.1.3</t>
  </si>
  <si>
    <t>Прочие расходы (НК ст. 264)</t>
  </si>
  <si>
    <t>2.1.1.2</t>
  </si>
  <si>
    <t>2.1.1.1</t>
  </si>
  <si>
    <t>2.1.1.3</t>
  </si>
  <si>
    <t>2.1.1.4</t>
  </si>
  <si>
    <t>Благоустройство земель общего пользования</t>
  </si>
  <si>
    <t>3. Приобретение материалов на хозяйственные нужды (НК ст. 254, пп. 1.2 и 1.3)</t>
  </si>
  <si>
    <t>2.1.3.3</t>
  </si>
  <si>
    <t>2. Сбор и вывоз ТБО в год, Договор 09-111 от 01.06.12 г. с УК-5 (НК ст. 254 пп. 1.7)</t>
  </si>
  <si>
    <t>1. Скашивание травы, вырубка деревьев, кустарников (НК ст. 254 пп. 1.7)</t>
  </si>
  <si>
    <t>4. Чистка русла ручья  (НК ст. 254 пп. 1.7)</t>
  </si>
  <si>
    <t>в т.ч. консультационные услуги Союза садоводов</t>
  </si>
  <si>
    <t>Расходы на юридические, информационные, консультационные услуги (НК ст. 264 пп. 1.14 и 1.15)</t>
  </si>
  <si>
    <t>2.1.3.4</t>
  </si>
  <si>
    <t>Расходы на аудит (НК ст. 264 пп. 1.17)</t>
  </si>
  <si>
    <t>Расходы на канцелярские товары (НК ст. 264 пп. 1.24)</t>
  </si>
  <si>
    <t>Расходы на почтовые, телефонные и другие подобные услуги, расходы на оплату услуг связи, электронной почты, информационных систем: Интернет и иные аналогичные системы (НК ст. 264 пп. 1.25)</t>
  </si>
  <si>
    <t>2.3.1</t>
  </si>
  <si>
    <t>2.3.2</t>
  </si>
  <si>
    <t>Расходы на организацию и проведение общих собраний членов СНТ, подготовка и рассылка информации, уведомлений
 (НК ст. 265 пп. 1.16)</t>
  </si>
  <si>
    <t>Судебные расходы и арбитражные сборы (НК ст. 265 пп.1.10)</t>
  </si>
  <si>
    <t>Расходы на услуги банка, Договор № … от ……………….. (НК ст. 265 пп. 1.15)</t>
  </si>
  <si>
    <t>Ремонт проезжей части улиц, проездов</t>
  </si>
  <si>
    <t>Изготовление табличек и вывесок с наименованиями улиц, проездов, номеров участков</t>
  </si>
  <si>
    <t>2.1.1.5</t>
  </si>
  <si>
    <t>Содержание и ремонт сторожки правления (НК ст. 254 пп. 1.5)</t>
  </si>
  <si>
    <t>Расходы, не учитываемые при налогообложении (НК ст. 270)</t>
  </si>
  <si>
    <t>2.1.1.6</t>
  </si>
  <si>
    <t>Содержание и ремонт бензокосы, бензопилы (НК ст. 254 пп. )</t>
  </si>
  <si>
    <t>2.1.3.5</t>
  </si>
  <si>
    <t xml:space="preserve"> Межевание земель общего пользования в рамках подготовки к приватизации
 (Договор 131 от 19.07.13 г.) (НК ст. 264 пп.1.40)</t>
  </si>
  <si>
    <t>2.1.3.2</t>
  </si>
  <si>
    <t>Приобретение расходных материалов для оргтехники</t>
  </si>
  <si>
    <t>2.1.2.1</t>
  </si>
  <si>
    <t>2.1.2.2</t>
  </si>
  <si>
    <t>Заработная плата председателя правления</t>
  </si>
  <si>
    <t>2.1.2.3</t>
  </si>
  <si>
    <t>Заработная плата заместителя председателя правления</t>
  </si>
  <si>
    <t>Заработная плата бухгалтера-кассира</t>
  </si>
  <si>
    <t>8000 в месяц</t>
  </si>
  <si>
    <t>7000 в месяц</t>
  </si>
  <si>
    <t>2000 в месяц</t>
  </si>
  <si>
    <t>Итого: фонд заработной платы СНТ</t>
  </si>
  <si>
    <t>2.1.2.4</t>
  </si>
  <si>
    <t xml:space="preserve">Заработная плата электрика </t>
  </si>
  <si>
    <t>Итого: материальные расходы по СНТ</t>
  </si>
  <si>
    <t>Расходы на компенсацию за использование для служебных поездок личных легковых автомобилей сверх
 норм таких расходов, установленных Правительством Российской Федерации (НК ст. 270 п. 38)</t>
  </si>
  <si>
    <t>2.1.3.1</t>
  </si>
  <si>
    <t>Расходы по налогам и сборам, страховым взносам в Фонд обязательного Пенсионного страхования,
медицинского страхования</t>
  </si>
  <si>
    <t>2.1.4</t>
  </si>
  <si>
    <t>Непредвиденные расходы по п. 2.1 Сметы</t>
  </si>
  <si>
    <t>Часть членских взносов и взносов индивидуалов</t>
  </si>
  <si>
    <t>Расходы на оплату потреблённой электроэнергии по агентским договорам с потребителями (НК ст. 270 п. 9)</t>
  </si>
  <si>
    <t>Расходы на поощрение активных членов СНТ и индивидуалов (НК ст. 270 п. 21, 22)</t>
  </si>
  <si>
    <t xml:space="preserve">Итого: Расходы по ст. 270 </t>
  </si>
  <si>
    <t>Итого: Внереализационные расходы</t>
  </si>
  <si>
    <t>2.2.1</t>
  </si>
  <si>
    <t>2.2.2</t>
  </si>
  <si>
    <t>2.2.3</t>
  </si>
  <si>
    <t>Итого: Расходы по всем пунктам сметы</t>
  </si>
  <si>
    <t>Итого: Прочие расходы</t>
  </si>
  <si>
    <t>Заработная плата бухгалтера-кассира по платежам за э/э</t>
  </si>
  <si>
    <t>2.1.1.7</t>
  </si>
  <si>
    <t>Из взносов на содержание по п. 1.5.2 Сметы</t>
  </si>
  <si>
    <t>180 в месяц из взносов по п. 1.5.2 Сметы</t>
  </si>
  <si>
    <t>Сумма взноса</t>
  </si>
  <si>
    <t>Итого: Доходы по всем пунктам сметы</t>
  </si>
  <si>
    <t>Расходы, связанные с содержанием и эксплуатацией, ремонтом, техническим обслуживанием ИОП,
 поддержание его в исправном (актуальном) состоянии (НК ст. 253 пп. 1.2)</t>
  </si>
  <si>
    <t>Непредвиденные расходы по п. 2.2 Сметы</t>
  </si>
  <si>
    <t>Число
 подключаемых</t>
  </si>
  <si>
    <t>Расчет целевых взносов
 с одного участника</t>
  </si>
  <si>
    <t>1.5.4</t>
  </si>
  <si>
    <t>Себестоимость за СНТ</t>
  </si>
  <si>
    <t>2.2.1.1</t>
  </si>
  <si>
    <t>2.2.1.2</t>
  </si>
  <si>
    <t>Заработная плата председателя комиссии по контролю за энергоснабжением</t>
  </si>
  <si>
    <t>Расходы на компенсацию за использование для служебных поездок личных легковых автомобилей в пределах
 норм таких расходов, установленных Правительством Российской Федерации (НК ст. 270 п. 11)</t>
  </si>
  <si>
    <t>Расходы, связанные с реализацией работ, оказанием услуг, имущественных прав граждан, созданием, приобретением ИОП
(НК ст. 253 пп. 1.1)</t>
  </si>
  <si>
    <t xml:space="preserve">Расходы на подготовку, сбор документов, ведение Договора с ЭСО по вопросу увеличения мощности для СНТ </t>
  </si>
  <si>
    <t>Приобретение и установка 140 метров кабеля СИП-35 для модернизации ЛЭП по фидеру 4-140/16-1</t>
  </si>
  <si>
    <t xml:space="preserve">Приобретение и установка 30 крюков для ж/б опор </t>
  </si>
  <si>
    <t>Целевые поступления граждан за электроэнергию и эксплуатацию ЛЭП, включая целевые взносы</t>
  </si>
  <si>
    <t>1.5.5</t>
  </si>
  <si>
    <t>Итого: за потребляемую электроэнергию, содержание и техническую эксплуатацию ЛЭП, включая целевые взносы</t>
  </si>
  <si>
    <t>Итого: расходы по производству и реализации по п. 2.1 и 2.2 сметы</t>
  </si>
  <si>
    <t>2. Зелёным выделены забалансовые доходы и расходы по электроэнергии, оплачиваемые из целевых поступлений потребителей э/э</t>
  </si>
  <si>
    <t>2.2.2.1</t>
  </si>
  <si>
    <t>2.2.2.2</t>
  </si>
  <si>
    <t>2.2.2.3</t>
  </si>
  <si>
    <t>2.2.3.1</t>
  </si>
  <si>
    <t>2.2.3.2</t>
  </si>
  <si>
    <t>2.2.3.4</t>
  </si>
  <si>
    <t>2.2.3.5</t>
  </si>
  <si>
    <t>2.2.4</t>
  </si>
  <si>
    <t>Приходно-расходная смета СНТ "Пищевик" на 2014 год,
 утверждена решением общего собрания 06.10.2013 г., протокол № 7</t>
  </si>
  <si>
    <t>Итого: Расходы по эксплуатации и содержанию имущества общего пользования по п. 2.1 сметы</t>
  </si>
  <si>
    <t>Итого: расходы по производству и реализации по п. 2.2 сметы</t>
  </si>
  <si>
    <t>Если в проекте участвует меньшее число
 граждан, чем есть в СНТ, то используется
 формула из яч. N10 c учетом количества
 участников при условии равных долей в
 создаваемой собственности (т.е. сумма
 взносов участников/количество участников)</t>
  </si>
  <si>
    <t>Если в проекте участвует меньшее число
 граждан, чем есть в СНТ, то используется
 формула из яч. N11 аналогично п. 1.1.2.1</t>
  </si>
  <si>
    <t>180000 (квт/ч в год по договору 9034 от
 27.05.97 г.) * 3,25 (тариф) + 2,22% (внутренние 
потери в ЛЭП)</t>
  </si>
  <si>
    <t>6000 в месяц оплачивается из взносов 73 
потребителей э/э по состоянию на 01.11.13 г. 
по п. 1.5.2 Сметы</t>
  </si>
  <si>
    <t>Часть членских взносов и взносов индивидуалов
 из числа 73 собственников ЛЭП</t>
  </si>
  <si>
    <t>73 договора с потребителями по состоянию на
 01.11.13 г.</t>
  </si>
  <si>
    <t>3. Красным выделены итоговые цифры по разделам сметы, жирным итоговые цифры по разделам согласно НК</t>
  </si>
  <si>
    <t>4. Формула для расчета взносов по индивидуальному садовому участку гражданина:</t>
  </si>
  <si>
    <t>5 членов СНТ, планирующих подключение по 
состоянию на 01.11.13 г. (взнос определен общим собранием потребителей ……….. Протокол ...</t>
  </si>
  <si>
    <t>Расходы на ремонт ЛЭП (расфазировка потребителей, маркировка опор, составление актов 
технологического подключения)</t>
  </si>
  <si>
    <t>Долги по целевым взносам, платежам, пеня членов СНТ и целевым взносам индивидуалов (НК с. 250 п. 3)</t>
  </si>
  <si>
    <t>Долги по взносам, платежам, пеня по членским взносам и взносам индивидуалов (НК ст. 250 п. 3)</t>
  </si>
  <si>
    <t>На краткосрочном депозите в банке + 
на текущем счету в банке (% НК ст. 250, п. 6)</t>
  </si>
  <si>
    <t>Другие поступления согласно главе 7, статье 4, п. 2  ФЗ-66, НК ст. 251 п. 2</t>
  </si>
  <si>
    <t>Неиспользованные целевые взносы членов СНТ, поступившие в качестве доли в общей
 собственности на ЛЭП (НК ст. 251 п. 2.1)</t>
  </si>
  <si>
    <t>Долги за потребляемую электроэнергию (НК ст. 250 п. 3)</t>
  </si>
  <si>
    <t>Долги за содержание и эксплуатацию ЛЭП (НК ст. 250 п. 3)</t>
  </si>
  <si>
    <t>Долги потребителей за прошлый период (НК ст. 250 п. 3)</t>
  </si>
  <si>
    <t>Неиспользованные членские взносы (НК ст. 251 п. 2.1)</t>
  </si>
  <si>
    <t>Неиспользованные взносы индивидуалов (НК ст. 251 п. 2.1)</t>
  </si>
  <si>
    <t>Неиспользованные целевые взносы членов СНТ (НК ст. 251 п. 2.1)</t>
  </si>
  <si>
    <t>Неиспользованные целевые взносы по договорам с индивидуалами (НК ст. 251 п. 2.1)</t>
  </si>
  <si>
    <t>Членские взносы членов СНТ (НК ст. 251 п. 2.1)</t>
  </si>
  <si>
    <t>Взносы по договорам с индивидуалами (НК ст. 251 п. 2.1)</t>
  </si>
  <si>
    <t>Целевые взносы членов СНТ (НК ст. 251 п. 2.1)</t>
  </si>
  <si>
    <t>Целевые взносы по договорам с индивидуалами (НК ст. 251 п. 2.1)</t>
  </si>
  <si>
    <t>Взнос за содержание и эксплуатацию ЛЭП, в т.ч. резерв на аварии (НК ст. 251 п. 2.1)</t>
  </si>
  <si>
    <t>Целевые взносы за долевое участие в общей долевой собственности на ЛЭП (НК ст. 251 п. 2.1)</t>
  </si>
  <si>
    <t>Платежи за потребяемую электроэнергию (НК ст. 251 п. 2.1)</t>
  </si>
  <si>
    <t>Ремонт - 500, снабжение э/э - 1500 руб./год</t>
  </si>
  <si>
    <r>
      <t xml:space="preserve">Итого: Расходы по всем пунктам сметы </t>
    </r>
    <r>
      <rPr>
        <b/>
        <u/>
        <sz val="12"/>
        <color rgb="FF00B050"/>
        <rFont val="Arial Cyr"/>
        <family val="2"/>
        <charset val="204"/>
      </rPr>
      <t>без учета э/э</t>
    </r>
    <r>
      <rPr>
        <b/>
        <sz val="12"/>
        <color rgb="FFFF0000"/>
        <rFont val="Arial Cyr"/>
        <family val="2"/>
        <charset val="204"/>
      </rPr>
      <t xml:space="preserve"> (цифра исходная для расчета членских взносов и взносов индивидуалов </t>
    </r>
  </si>
  <si>
    <t>По легковым автомобилям с объемом двигателя 
до 2000 куб. см включительно норматив равен 
1200 руб., свыше 2000 куб. см – 1500 руб. в месяц (постановление Правительства РФ от 8 февраля 
2002 г. № 92)</t>
  </si>
  <si>
    <t>1. Синим цветом выделены исходные цифры для расчета взносов и платежей, а также расходы по СНТ.</t>
  </si>
  <si>
    <t>Итого: Фонд заработной платы по всем расходам СНТ</t>
  </si>
  <si>
    <t>Процент от расходов</t>
  </si>
  <si>
    <t>Примерно на 1.11.13 г.</t>
  </si>
  <si>
    <t>2.2.1.3</t>
  </si>
  <si>
    <t xml:space="preserve">Демонтаж 100 метров ЛЭП на улице Сахалинской </t>
  </si>
  <si>
    <t>2.2.1.4</t>
  </si>
  <si>
    <t>% от общей стоимости</t>
  </si>
  <si>
    <t>Взносы рассчитываются: сумма / 230 участков
*150 участков членов СНТ и аналогично на 80 
индивидуалов, исключая расходы на ЛЭП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</si>
</sst>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 Cyr"/>
      <family val="2"/>
      <charset val="204"/>
    </font>
    <font>
      <u/>
      <sz val="12"/>
      <color theme="1"/>
      <name val="Arial Cyr"/>
      <family val="2"/>
      <charset val="204"/>
    </font>
    <font>
      <b/>
      <sz val="12"/>
      <color theme="1"/>
      <name val="Arial Cyr"/>
      <family val="2"/>
      <charset val="204"/>
    </font>
    <font>
      <sz val="12"/>
      <name val="Arial Cyr"/>
      <family val="2"/>
      <charset val="204"/>
    </font>
    <font>
      <sz val="12"/>
      <color rgb="FF0070C0"/>
      <name val="Arial Cyr"/>
      <family val="2"/>
      <charset val="204"/>
    </font>
    <font>
      <sz val="12"/>
      <color rgb="FF00B050"/>
      <name val="Arial Cyr"/>
      <family val="2"/>
      <charset val="204"/>
    </font>
    <font>
      <b/>
      <sz val="12"/>
      <color rgb="FF00B050"/>
      <name val="Arial Cyr"/>
      <family val="2"/>
      <charset val="204"/>
    </font>
    <font>
      <u/>
      <sz val="12"/>
      <color rgb="FF00B050"/>
      <name val="Arial Cyr"/>
      <family val="2"/>
      <charset val="204"/>
    </font>
    <font>
      <sz val="12"/>
      <color rgb="FFFF0000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b/>
      <sz val="14"/>
      <color theme="1"/>
      <name val="Arial Cyr"/>
      <family val="2"/>
      <charset val="204"/>
    </font>
    <font>
      <b/>
      <u/>
      <sz val="12"/>
      <color rgb="FF00B05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 wrapText="1"/>
    </xf>
    <xf numFmtId="0" fontId="9" fillId="0" borderId="0" xfId="0" applyFont="1"/>
    <xf numFmtId="0" fontId="1" fillId="0" borderId="0" xfId="0" applyFont="1" applyAlignment="1">
      <alignment vertical="top" wrapText="1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1" fillId="0" borderId="0" xfId="0" applyFont="1" applyBorder="1"/>
    <xf numFmtId="0" fontId="3" fillId="0" borderId="13" xfId="0" applyFont="1" applyBorder="1"/>
    <xf numFmtId="0" fontId="5" fillId="0" borderId="0" xfId="0" applyFont="1" applyBorder="1"/>
    <xf numFmtId="0" fontId="1" fillId="0" borderId="14" xfId="0" applyFont="1" applyBorder="1"/>
    <xf numFmtId="0" fontId="6" fillId="0" borderId="0" xfId="0" applyFont="1" applyBorder="1"/>
    <xf numFmtId="0" fontId="1" fillId="0" borderId="13" xfId="0" applyFont="1" applyBorder="1"/>
    <xf numFmtId="0" fontId="9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 vertical="center"/>
    </xf>
    <xf numFmtId="49" fontId="1" fillId="2" borderId="13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49" fontId="1" fillId="3" borderId="13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49" fontId="1" fillId="4" borderId="13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49" fontId="1" fillId="5" borderId="13" xfId="0" applyNumberFormat="1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49" fontId="1" fillId="6" borderId="13" xfId="0" applyNumberFormat="1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left" vertical="center"/>
    </xf>
    <xf numFmtId="49" fontId="1" fillId="7" borderId="13" xfId="0" applyNumberFormat="1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14" xfId="0" applyFont="1" applyFill="1" applyBorder="1" applyAlignment="1">
      <alignment horizontal="left" vertical="center"/>
    </xf>
    <xf numFmtId="49" fontId="1" fillId="6" borderId="0" xfId="0" applyNumberFormat="1" applyFont="1" applyFill="1" applyBorder="1" applyAlignment="1">
      <alignment horizontal="left" vertical="center"/>
    </xf>
    <xf numFmtId="49" fontId="6" fillId="6" borderId="13" xfId="0" applyNumberFormat="1" applyFont="1" applyFill="1" applyBorder="1" applyAlignment="1">
      <alignment horizontal="left" vertical="center"/>
    </xf>
    <xf numFmtId="49" fontId="7" fillId="2" borderId="13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49" fontId="6" fillId="2" borderId="13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1" fillId="9" borderId="14" xfId="0" applyFont="1" applyFill="1" applyBorder="1" applyAlignment="1">
      <alignment horizontal="left" vertical="center"/>
    </xf>
    <xf numFmtId="49" fontId="1" fillId="9" borderId="13" xfId="0" applyNumberFormat="1" applyFont="1" applyFill="1" applyBorder="1" applyAlignment="1">
      <alignment horizontal="left" vertical="center"/>
    </xf>
    <xf numFmtId="49" fontId="7" fillId="2" borderId="21" xfId="0" applyNumberFormat="1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10" borderId="17" xfId="0" applyFont="1" applyFill="1" applyBorder="1" applyAlignment="1">
      <alignment horizontal="left" vertical="center"/>
    </xf>
    <xf numFmtId="0" fontId="3" fillId="10" borderId="15" xfId="0" applyFont="1" applyFill="1" applyBorder="1" applyAlignment="1">
      <alignment horizontal="left" vertical="center"/>
    </xf>
    <xf numFmtId="0" fontId="1" fillId="10" borderId="15" xfId="0" applyFont="1" applyFill="1" applyBorder="1" applyAlignment="1">
      <alignment horizontal="left" vertical="center"/>
    </xf>
    <xf numFmtId="0" fontId="1" fillId="10" borderId="16" xfId="0" applyFont="1" applyFill="1" applyBorder="1" applyAlignment="1">
      <alignment horizontal="left" vertical="center"/>
    </xf>
    <xf numFmtId="49" fontId="1" fillId="10" borderId="17" xfId="0" applyNumberFormat="1" applyFont="1" applyFill="1" applyBorder="1" applyAlignment="1">
      <alignment horizontal="left" vertical="center"/>
    </xf>
    <xf numFmtId="0" fontId="3" fillId="10" borderId="15" xfId="0" applyFont="1" applyFill="1" applyBorder="1" applyAlignment="1">
      <alignment vertical="center"/>
    </xf>
    <xf numFmtId="0" fontId="3" fillId="10" borderId="16" xfId="0" applyFont="1" applyFill="1" applyBorder="1" applyAlignment="1">
      <alignment vertical="center"/>
    </xf>
    <xf numFmtId="0" fontId="1" fillId="10" borderId="0" xfId="0" applyFont="1" applyFill="1"/>
    <xf numFmtId="49" fontId="1" fillId="11" borderId="13" xfId="0" applyNumberFormat="1" applyFont="1" applyFill="1" applyBorder="1" applyAlignment="1">
      <alignment horizontal="left" vertical="center"/>
    </xf>
    <xf numFmtId="0" fontId="1" fillId="11" borderId="0" xfId="0" applyFont="1" applyFill="1" applyBorder="1" applyAlignment="1">
      <alignment horizontal="left" vertical="center"/>
    </xf>
    <xf numFmtId="0" fontId="1" fillId="11" borderId="14" xfId="0" applyFont="1" applyFill="1" applyBorder="1" applyAlignment="1">
      <alignment horizontal="left" vertical="center"/>
    </xf>
    <xf numFmtId="0" fontId="1" fillId="12" borderId="0" xfId="0" applyFont="1" applyFill="1"/>
    <xf numFmtId="0" fontId="2" fillId="9" borderId="0" xfId="0" applyFont="1" applyFill="1" applyBorder="1" applyAlignment="1">
      <alignment horizontal="left" vertical="center"/>
    </xf>
    <xf numFmtId="0" fontId="1" fillId="9" borderId="0" xfId="0" applyFont="1" applyFill="1"/>
    <xf numFmtId="49" fontId="3" fillId="13" borderId="17" xfId="0" applyNumberFormat="1" applyFont="1" applyFill="1" applyBorder="1" applyAlignment="1">
      <alignment horizontal="center" vertical="center"/>
    </xf>
    <xf numFmtId="0" fontId="3" fillId="13" borderId="16" xfId="0" applyFont="1" applyFill="1" applyBorder="1" applyAlignment="1">
      <alignment horizontal="center" vertical="center" wrapText="1"/>
    </xf>
    <xf numFmtId="0" fontId="1" fillId="13" borderId="15" xfId="0" applyFont="1" applyFill="1" applyBorder="1" applyAlignment="1">
      <alignment horizontal="left" vertical="center"/>
    </xf>
    <xf numFmtId="0" fontId="1" fillId="13" borderId="16" xfId="0" applyFont="1" applyFill="1" applyBorder="1" applyAlignment="1">
      <alignment horizontal="left" vertical="center"/>
    </xf>
    <xf numFmtId="0" fontId="1" fillId="13" borderId="0" xfId="0" applyFont="1" applyFill="1"/>
    <xf numFmtId="0" fontId="10" fillId="10" borderId="13" xfId="0" applyFont="1" applyFill="1" applyBorder="1" applyAlignment="1">
      <alignment horizontal="left" vertical="center"/>
    </xf>
    <xf numFmtId="0" fontId="1" fillId="10" borderId="0" xfId="0" applyFont="1" applyFill="1" applyBorder="1" applyAlignment="1">
      <alignment horizontal="left" vertical="center"/>
    </xf>
    <xf numFmtId="0" fontId="1" fillId="10" borderId="14" xfId="0" applyFont="1" applyFill="1" applyBorder="1" applyAlignment="1">
      <alignment horizontal="left" vertical="center"/>
    </xf>
    <xf numFmtId="49" fontId="10" fillId="10" borderId="18" xfId="0" applyNumberFormat="1" applyFont="1" applyFill="1" applyBorder="1" applyAlignment="1">
      <alignment horizontal="left" vertical="center"/>
    </xf>
    <xf numFmtId="0" fontId="1" fillId="10" borderId="19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/>
    </xf>
    <xf numFmtId="0" fontId="1" fillId="10" borderId="25" xfId="0" applyFont="1" applyFill="1" applyBorder="1" applyAlignment="1">
      <alignment horizontal="left" vertical="center"/>
    </xf>
    <xf numFmtId="0" fontId="1" fillId="10" borderId="26" xfId="0" applyFont="1" applyFill="1" applyBorder="1" applyAlignment="1">
      <alignment horizontal="left" vertical="center"/>
    </xf>
    <xf numFmtId="0" fontId="1" fillId="10" borderId="27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5" borderId="3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10" borderId="32" xfId="0" applyFont="1" applyFill="1" applyBorder="1" applyAlignment="1">
      <alignment horizontal="left" vertical="center"/>
    </xf>
    <xf numFmtId="0" fontId="1" fillId="4" borderId="31" xfId="0" applyFont="1" applyFill="1" applyBorder="1" applyAlignment="1">
      <alignment horizontal="left" vertical="center"/>
    </xf>
    <xf numFmtId="0" fontId="1" fillId="6" borderId="31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10" borderId="31" xfId="0" applyFont="1" applyFill="1" applyBorder="1" applyAlignment="1">
      <alignment horizontal="left" vertical="center"/>
    </xf>
    <xf numFmtId="0" fontId="1" fillId="10" borderId="34" xfId="0" applyFont="1" applyFill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11" borderId="36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9" borderId="31" xfId="0" applyFont="1" applyFill="1" applyBorder="1" applyAlignment="1">
      <alignment horizontal="left" vertical="center"/>
    </xf>
    <xf numFmtId="0" fontId="1" fillId="7" borderId="31" xfId="0" applyFont="1" applyFill="1" applyBorder="1" applyAlignment="1">
      <alignment horizontal="left" vertical="center"/>
    </xf>
    <xf numFmtId="0" fontId="10" fillId="10" borderId="27" xfId="0" applyFont="1" applyFill="1" applyBorder="1" applyAlignment="1">
      <alignment horizontal="left" vertical="center"/>
    </xf>
    <xf numFmtId="0" fontId="3" fillId="13" borderId="32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left" vertical="center"/>
    </xf>
    <xf numFmtId="0" fontId="3" fillId="13" borderId="38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left" vertical="center"/>
    </xf>
    <xf numFmtId="0" fontId="1" fillId="4" borderId="39" xfId="0" applyFont="1" applyFill="1" applyBorder="1" applyAlignment="1">
      <alignment horizontal="left" vertical="center"/>
    </xf>
    <xf numFmtId="0" fontId="1" fillId="6" borderId="39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left" vertical="center"/>
    </xf>
    <xf numFmtId="0" fontId="10" fillId="10" borderId="39" xfId="0" applyFont="1" applyFill="1" applyBorder="1" applyAlignment="1">
      <alignment horizontal="left" vertical="center"/>
    </xf>
    <xf numFmtId="0" fontId="10" fillId="10" borderId="41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horizontal="left" vertical="center"/>
    </xf>
    <xf numFmtId="0" fontId="3" fillId="10" borderId="39" xfId="0" applyFont="1" applyFill="1" applyBorder="1" applyAlignment="1">
      <alignment horizontal="left" vertical="center"/>
    </xf>
    <xf numFmtId="0" fontId="1" fillId="10" borderId="41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49" fontId="1" fillId="10" borderId="13" xfId="0" applyNumberFormat="1" applyFont="1" applyFill="1" applyBorder="1" applyAlignment="1">
      <alignment horizontal="left" vertical="center"/>
    </xf>
    <xf numFmtId="0" fontId="1" fillId="10" borderId="39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49" fontId="1" fillId="4" borderId="45" xfId="0" applyNumberFormat="1" applyFont="1" applyFill="1" applyBorder="1" applyAlignment="1">
      <alignment horizontal="left" vertical="center"/>
    </xf>
    <xf numFmtId="0" fontId="1" fillId="4" borderId="46" xfId="0" applyFont="1" applyFill="1" applyBorder="1" applyAlignment="1">
      <alignment horizontal="left" vertical="center"/>
    </xf>
    <xf numFmtId="0" fontId="1" fillId="4" borderId="42" xfId="0" applyFont="1" applyFill="1" applyBorder="1" applyAlignment="1">
      <alignment horizontal="left" vertical="center"/>
    </xf>
    <xf numFmtId="0" fontId="5" fillId="4" borderId="43" xfId="0" applyFont="1" applyFill="1" applyBorder="1" applyAlignment="1">
      <alignment horizontal="left" vertical="center"/>
    </xf>
    <xf numFmtId="0" fontId="1" fillId="4" borderId="43" xfId="0" applyFont="1" applyFill="1" applyBorder="1" applyAlignment="1">
      <alignment horizontal="left" vertical="center"/>
    </xf>
    <xf numFmtId="0" fontId="1" fillId="4" borderId="47" xfId="0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left" vertical="center"/>
    </xf>
    <xf numFmtId="49" fontId="1" fillId="4" borderId="48" xfId="0" applyNumberFormat="1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49" fontId="1" fillId="6" borderId="48" xfId="0" applyNumberFormat="1" applyFont="1" applyFill="1" applyBorder="1" applyAlignment="1">
      <alignment horizontal="left" vertical="center"/>
    </xf>
    <xf numFmtId="0" fontId="1" fillId="6" borderId="25" xfId="0" applyFont="1" applyFill="1" applyBorder="1" applyAlignment="1">
      <alignment horizontal="left" vertical="center"/>
    </xf>
    <xf numFmtId="0" fontId="1" fillId="6" borderId="27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26" xfId="0" applyFont="1" applyFill="1" applyBorder="1" applyAlignment="1">
      <alignment horizontal="left" vertical="center"/>
    </xf>
    <xf numFmtId="49" fontId="1" fillId="6" borderId="25" xfId="0" applyNumberFormat="1" applyFont="1" applyFill="1" applyBorder="1" applyAlignment="1">
      <alignment horizontal="left" vertical="center"/>
    </xf>
    <xf numFmtId="49" fontId="1" fillId="8" borderId="48" xfId="0" applyNumberFormat="1" applyFont="1" applyFill="1" applyBorder="1" applyAlignment="1">
      <alignment horizontal="left" vertical="center"/>
    </xf>
    <xf numFmtId="0" fontId="2" fillId="8" borderId="25" xfId="0" applyFont="1" applyFill="1" applyBorder="1" applyAlignment="1">
      <alignment horizontal="left" vertical="center"/>
    </xf>
    <xf numFmtId="0" fontId="1" fillId="8" borderId="25" xfId="0" applyFont="1" applyFill="1" applyBorder="1" applyAlignment="1">
      <alignment horizontal="left" vertical="center"/>
    </xf>
    <xf numFmtId="0" fontId="1" fillId="8" borderId="27" xfId="0" applyFont="1" applyFill="1" applyBorder="1" applyAlignment="1">
      <alignment horizontal="left" vertical="center"/>
    </xf>
    <xf numFmtId="0" fontId="1" fillId="8" borderId="6" xfId="0" applyFont="1" applyFill="1" applyBorder="1" applyAlignment="1">
      <alignment horizontal="left" vertical="center"/>
    </xf>
    <xf numFmtId="0" fontId="1" fillId="8" borderId="26" xfId="0" applyFont="1" applyFill="1" applyBorder="1" applyAlignment="1">
      <alignment horizontal="left" vertical="center"/>
    </xf>
    <xf numFmtId="49" fontId="6" fillId="2" borderId="48" xfId="0" applyNumberFormat="1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49" fontId="1" fillId="2" borderId="48" xfId="0" applyNumberFormat="1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/>
    </xf>
    <xf numFmtId="49" fontId="1" fillId="3" borderId="48" xfId="0" applyNumberFormat="1" applyFont="1" applyFill="1" applyBorder="1" applyAlignment="1">
      <alignment horizontal="left" vertical="center"/>
    </xf>
    <xf numFmtId="0" fontId="1" fillId="3" borderId="25" xfId="0" applyFont="1" applyFill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1" fillId="3" borderId="25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/>
    </xf>
    <xf numFmtId="0" fontId="1" fillId="3" borderId="27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49" fontId="1" fillId="5" borderId="48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27" xfId="0" applyFont="1" applyFill="1" applyBorder="1" applyAlignment="1">
      <alignment horizontal="left" vertical="center"/>
    </xf>
    <xf numFmtId="0" fontId="5" fillId="5" borderId="27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6" fillId="5" borderId="25" xfId="0" applyFont="1" applyFill="1" applyBorder="1" applyAlignment="1">
      <alignment horizontal="left" vertical="center"/>
    </xf>
    <xf numFmtId="0" fontId="6" fillId="5" borderId="27" xfId="0" applyFont="1" applyFill="1" applyBorder="1" applyAlignment="1">
      <alignment horizontal="left" vertical="center"/>
    </xf>
    <xf numFmtId="49" fontId="1" fillId="2" borderId="21" xfId="0" applyNumberFormat="1" applyFont="1" applyFill="1" applyBorder="1" applyAlignment="1">
      <alignment horizontal="left" vertical="center"/>
    </xf>
    <xf numFmtId="0" fontId="4" fillId="2" borderId="22" xfId="0" applyFont="1" applyFill="1" applyBorder="1" applyAlignment="1">
      <alignment wrapText="1"/>
    </xf>
    <xf numFmtId="0" fontId="5" fillId="2" borderId="33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/>
    </xf>
    <xf numFmtId="0" fontId="5" fillId="8" borderId="27" xfId="0" applyFont="1" applyFill="1" applyBorder="1" applyAlignment="1">
      <alignment horizontal="left" vertical="center"/>
    </xf>
    <xf numFmtId="49" fontId="9" fillId="0" borderId="48" xfId="0" applyNumberFormat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2" borderId="25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6" fillId="6" borderId="25" xfId="0" applyFont="1" applyFill="1" applyBorder="1" applyAlignment="1">
      <alignment horizontal="left" vertical="center"/>
    </xf>
    <xf numFmtId="0" fontId="6" fillId="6" borderId="27" xfId="0" applyFont="1" applyFill="1" applyBorder="1" applyAlignment="1">
      <alignment horizontal="left" vertical="center"/>
    </xf>
    <xf numFmtId="49" fontId="6" fillId="8" borderId="48" xfId="0" applyNumberFormat="1" applyFont="1" applyFill="1" applyBorder="1" applyAlignment="1">
      <alignment horizontal="left" vertical="center"/>
    </xf>
    <xf numFmtId="0" fontId="6" fillId="8" borderId="25" xfId="0" applyFont="1" applyFill="1" applyBorder="1" applyAlignment="1">
      <alignment horizontal="left" vertical="center"/>
    </xf>
    <xf numFmtId="0" fontId="6" fillId="8" borderId="27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49" fontId="10" fillId="0" borderId="48" xfId="0" applyNumberFormat="1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/>
    </xf>
    <xf numFmtId="49" fontId="1" fillId="9" borderId="48" xfId="0" applyNumberFormat="1" applyFont="1" applyFill="1" applyBorder="1" applyAlignment="1">
      <alignment horizontal="left" vertical="center"/>
    </xf>
    <xf numFmtId="0" fontId="1" fillId="9" borderId="25" xfId="0" applyFont="1" applyFill="1" applyBorder="1" applyAlignment="1">
      <alignment horizontal="left" vertical="center"/>
    </xf>
    <xf numFmtId="0" fontId="1" fillId="9" borderId="27" xfId="0" applyFont="1" applyFill="1" applyBorder="1" applyAlignment="1">
      <alignment horizontal="left" vertical="center"/>
    </xf>
    <xf numFmtId="0" fontId="5" fillId="9" borderId="27" xfId="0" applyFont="1" applyFill="1" applyBorder="1" applyAlignment="1">
      <alignment horizontal="left" vertical="center"/>
    </xf>
    <xf numFmtId="0" fontId="1" fillId="9" borderId="26" xfId="0" applyFont="1" applyFill="1" applyBorder="1" applyAlignment="1">
      <alignment horizontal="left" vertical="center"/>
    </xf>
    <xf numFmtId="49" fontId="10" fillId="9" borderId="48" xfId="0" applyNumberFormat="1" applyFont="1" applyFill="1" applyBorder="1" applyAlignment="1">
      <alignment horizontal="left" vertical="center"/>
    </xf>
    <xf numFmtId="0" fontId="10" fillId="9" borderId="27" xfId="0" applyFont="1" applyFill="1" applyBorder="1" applyAlignment="1">
      <alignment horizontal="left" vertical="center"/>
    </xf>
    <xf numFmtId="49" fontId="1" fillId="7" borderId="48" xfId="0" applyNumberFormat="1" applyFont="1" applyFill="1" applyBorder="1" applyAlignment="1">
      <alignment horizontal="left" vertical="center"/>
    </xf>
    <xf numFmtId="0" fontId="1" fillId="7" borderId="25" xfId="0" applyFont="1" applyFill="1" applyBorder="1" applyAlignment="1">
      <alignment horizontal="left" vertical="center"/>
    </xf>
    <xf numFmtId="0" fontId="1" fillId="7" borderId="25" xfId="0" applyFont="1" applyFill="1" applyBorder="1"/>
    <xf numFmtId="0" fontId="1" fillId="7" borderId="27" xfId="0" applyFont="1" applyFill="1" applyBorder="1"/>
    <xf numFmtId="0" fontId="6" fillId="7" borderId="27" xfId="0" applyFont="1" applyFill="1" applyBorder="1" applyAlignment="1">
      <alignment horizontal="left" vertical="center"/>
    </xf>
    <xf numFmtId="0" fontId="1" fillId="7" borderId="26" xfId="0" applyFont="1" applyFill="1" applyBorder="1" applyAlignment="1">
      <alignment horizontal="left" vertical="center"/>
    </xf>
    <xf numFmtId="0" fontId="1" fillId="7" borderId="27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/>
    </xf>
    <xf numFmtId="49" fontId="10" fillId="7" borderId="48" xfId="0" applyNumberFormat="1" applyFont="1" applyFill="1" applyBorder="1" applyAlignment="1">
      <alignment horizontal="left" vertical="center"/>
    </xf>
    <xf numFmtId="0" fontId="10" fillId="7" borderId="27" xfId="0" applyFont="1" applyFill="1" applyBorder="1" applyAlignment="1">
      <alignment horizontal="left" vertical="center"/>
    </xf>
    <xf numFmtId="49" fontId="6" fillId="14" borderId="13" xfId="0" applyNumberFormat="1" applyFont="1" applyFill="1" applyBorder="1" applyAlignment="1">
      <alignment horizontal="left" vertical="center"/>
    </xf>
    <xf numFmtId="0" fontId="1" fillId="14" borderId="0" xfId="0" applyFont="1" applyFill="1" applyBorder="1" applyAlignment="1">
      <alignment horizontal="left" vertical="center"/>
    </xf>
    <xf numFmtId="0" fontId="1" fillId="14" borderId="31" xfId="0" applyFont="1" applyFill="1" applyBorder="1" applyAlignment="1">
      <alignment horizontal="left" vertical="center"/>
    </xf>
    <xf numFmtId="0" fontId="1" fillId="14" borderId="14" xfId="0" applyFont="1" applyFill="1" applyBorder="1" applyAlignment="1">
      <alignment horizontal="left" vertical="center"/>
    </xf>
    <xf numFmtId="49" fontId="1" fillId="14" borderId="48" xfId="0" applyNumberFormat="1" applyFont="1" applyFill="1" applyBorder="1" applyAlignment="1">
      <alignment horizontal="left" vertical="center"/>
    </xf>
    <xf numFmtId="0" fontId="6" fillId="14" borderId="25" xfId="0" applyFont="1" applyFill="1" applyBorder="1" applyAlignment="1">
      <alignment horizontal="left" vertical="center"/>
    </xf>
    <xf numFmtId="0" fontId="1" fillId="14" borderId="25" xfId="0" applyFont="1" applyFill="1" applyBorder="1" applyAlignment="1">
      <alignment horizontal="left" vertical="center"/>
    </xf>
    <xf numFmtId="0" fontId="1" fillId="14" borderId="26" xfId="0" applyFont="1" applyFill="1" applyBorder="1" applyAlignment="1">
      <alignment horizontal="left" vertical="center"/>
    </xf>
    <xf numFmtId="0" fontId="6" fillId="14" borderId="25" xfId="0" applyFont="1" applyFill="1" applyBorder="1" applyAlignment="1">
      <alignment wrapText="1"/>
    </xf>
    <xf numFmtId="0" fontId="6" fillId="14" borderId="27" xfId="0" applyFont="1" applyFill="1" applyBorder="1" applyAlignment="1">
      <alignment horizontal="left" vertical="center"/>
    </xf>
    <xf numFmtId="0" fontId="1" fillId="14" borderId="25" xfId="0" applyFont="1" applyFill="1" applyBorder="1" applyAlignment="1">
      <alignment horizontal="left" vertical="center" wrapText="1"/>
    </xf>
    <xf numFmtId="0" fontId="1" fillId="14" borderId="27" xfId="0" applyFont="1" applyFill="1" applyBorder="1" applyAlignment="1">
      <alignment horizontal="left" vertical="center" wrapText="1"/>
    </xf>
    <xf numFmtId="0" fontId="4" fillId="14" borderId="27" xfId="0" applyFont="1" applyFill="1" applyBorder="1" applyAlignment="1">
      <alignment horizontal="left" vertical="center"/>
    </xf>
    <xf numFmtId="49" fontId="3" fillId="10" borderId="28" xfId="0" applyNumberFormat="1" applyFont="1" applyFill="1" applyBorder="1" applyAlignment="1">
      <alignment horizontal="left" vertical="center"/>
    </xf>
    <xf numFmtId="0" fontId="1" fillId="10" borderId="29" xfId="0" applyFont="1" applyFill="1" applyBorder="1" applyAlignment="1">
      <alignment horizontal="left" vertical="center"/>
    </xf>
    <xf numFmtId="0" fontId="1" fillId="10" borderId="37" xfId="0" applyFont="1" applyFill="1" applyBorder="1" applyAlignment="1">
      <alignment horizontal="left" vertical="center"/>
    </xf>
    <xf numFmtId="0" fontId="3" fillId="10" borderId="37" xfId="0" applyFont="1" applyFill="1" applyBorder="1" applyAlignment="1">
      <alignment horizontal="left" vertical="center"/>
    </xf>
    <xf numFmtId="0" fontId="1" fillId="10" borderId="30" xfId="0" applyFont="1" applyFill="1" applyBorder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1" fillId="11" borderId="0" xfId="0" applyFont="1" applyFill="1"/>
    <xf numFmtId="0" fontId="1" fillId="10" borderId="46" xfId="0" applyFont="1" applyFill="1" applyBorder="1" applyAlignment="1">
      <alignment horizontal="left" vertical="center"/>
    </xf>
    <xf numFmtId="0" fontId="1" fillId="10" borderId="42" xfId="0" applyFont="1" applyFill="1" applyBorder="1" applyAlignment="1">
      <alignment horizontal="left" vertical="center"/>
    </xf>
    <xf numFmtId="0" fontId="10" fillId="10" borderId="42" xfId="0" applyFont="1" applyFill="1" applyBorder="1" applyAlignment="1">
      <alignment horizontal="left" vertical="center"/>
    </xf>
    <xf numFmtId="0" fontId="1" fillId="10" borderId="47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10" borderId="46" xfId="0" applyFont="1" applyFill="1" applyBorder="1" applyAlignment="1">
      <alignment horizontal="left" vertical="center" wrapText="1"/>
    </xf>
    <xf numFmtId="0" fontId="9" fillId="10" borderId="46" xfId="0" applyFont="1" applyFill="1" applyBorder="1" applyAlignment="1">
      <alignment horizontal="left" vertical="center"/>
    </xf>
    <xf numFmtId="10" fontId="1" fillId="3" borderId="26" xfId="0" applyNumberFormat="1" applyFont="1" applyFill="1" applyBorder="1" applyAlignment="1">
      <alignment horizontal="left" vertical="center"/>
    </xf>
    <xf numFmtId="10" fontId="1" fillId="2" borderId="26" xfId="0" applyNumberFormat="1" applyFont="1" applyFill="1" applyBorder="1" applyAlignment="1">
      <alignment horizontal="left" vertical="center"/>
    </xf>
    <xf numFmtId="10" fontId="10" fillId="10" borderId="46" xfId="0" applyNumberFormat="1" applyFont="1" applyFill="1" applyBorder="1" applyAlignment="1">
      <alignment horizontal="left" vertical="center"/>
    </xf>
    <xf numFmtId="49" fontId="1" fillId="0" borderId="45" xfId="0" applyNumberFormat="1" applyFont="1" applyBorder="1" applyAlignment="1">
      <alignment horizontal="left" vertical="center"/>
    </xf>
    <xf numFmtId="49" fontId="10" fillId="10" borderId="48" xfId="0" applyNumberFormat="1" applyFont="1" applyFill="1" applyBorder="1" applyAlignment="1">
      <alignment horizontal="left" vertical="center"/>
    </xf>
    <xf numFmtId="49" fontId="10" fillId="10" borderId="45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 wrapText="1"/>
    </xf>
    <xf numFmtId="0" fontId="2" fillId="11" borderId="31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9" borderId="25" xfId="0" applyFont="1" applyFill="1" applyBorder="1" applyAlignment="1">
      <alignment horizontal="left" vertical="center" wrapText="1"/>
    </xf>
    <xf numFmtId="0" fontId="1" fillId="9" borderId="2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6" fillId="14" borderId="25" xfId="0" applyFont="1" applyFill="1" applyBorder="1" applyAlignment="1">
      <alignment horizontal="left" vertical="center" wrapText="1"/>
    </xf>
    <xf numFmtId="0" fontId="6" fillId="14" borderId="27" xfId="0" applyFont="1" applyFill="1" applyBorder="1" applyAlignment="1">
      <alignment horizontal="left" vertical="center" wrapText="1"/>
    </xf>
    <xf numFmtId="49" fontId="3" fillId="13" borderId="15" xfId="0" applyNumberFormat="1" applyFont="1" applyFill="1" applyBorder="1" applyAlignment="1">
      <alignment horizontal="center" vertical="center"/>
    </xf>
    <xf numFmtId="49" fontId="3" fillId="13" borderId="15" xfId="0" applyNumberFormat="1" applyFont="1" applyFill="1" applyBorder="1" applyAlignment="1">
      <alignment horizontal="center" vertical="center" wrapText="1"/>
    </xf>
    <xf numFmtId="49" fontId="3" fillId="13" borderId="32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10" borderId="48" xfId="0" applyFont="1" applyFill="1" applyBorder="1" applyAlignment="1">
      <alignment horizontal="left" vertical="center" wrapText="1"/>
    </xf>
    <xf numFmtId="0" fontId="1" fillId="10" borderId="25" xfId="0" applyFont="1" applyFill="1" applyBorder="1" applyAlignment="1">
      <alignment horizontal="left" vertical="center"/>
    </xf>
    <xf numFmtId="0" fontId="1" fillId="10" borderId="26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49" fontId="6" fillId="2" borderId="45" xfId="0" applyNumberFormat="1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left" vertical="center"/>
    </xf>
    <xf numFmtId="0" fontId="1" fillId="5" borderId="25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1" fillId="8" borderId="25" xfId="0" applyFont="1" applyFill="1" applyBorder="1" applyAlignment="1">
      <alignment horizontal="left" vertical="center" wrapText="1"/>
    </xf>
    <xf numFmtId="0" fontId="1" fillId="8" borderId="25" xfId="0" applyFont="1" applyFill="1" applyBorder="1" applyAlignment="1">
      <alignment horizontal="left" vertical="center"/>
    </xf>
    <xf numFmtId="0" fontId="1" fillId="8" borderId="26" xfId="0" applyFont="1" applyFill="1" applyBorder="1" applyAlignment="1">
      <alignment horizontal="left" vertical="center"/>
    </xf>
    <xf numFmtId="0" fontId="1" fillId="7" borderId="25" xfId="0" applyFont="1" applyFill="1" applyBorder="1" applyAlignment="1">
      <alignment horizontal="left" vertical="center" wrapText="1"/>
    </xf>
    <xf numFmtId="0" fontId="1" fillId="7" borderId="25" xfId="0" applyFont="1" applyFill="1" applyBorder="1" applyAlignment="1">
      <alignment horizontal="left" vertical="center"/>
    </xf>
    <xf numFmtId="0" fontId="1" fillId="7" borderId="26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  <xf numFmtId="0" fontId="3" fillId="10" borderId="15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CC"/>
      <color rgb="FFFFFFFF"/>
      <color rgb="FFFFCC00"/>
      <color rgb="FFE5F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"/>
  <sheetViews>
    <sheetView tabSelected="1" zoomScale="70" zoomScaleNormal="70" zoomScaleSheetLayoutView="70" zoomScalePageLayoutView="55" workbookViewId="0">
      <selection sqref="A1:L1"/>
    </sheetView>
  </sheetViews>
  <sheetFormatPr defaultRowHeight="15" x14ac:dyDescent="0.2"/>
  <cols>
    <col min="1" max="1" width="8.28515625" style="1" customWidth="1"/>
    <col min="2" max="2" width="11.42578125" style="1" customWidth="1"/>
    <col min="3" max="3" width="20.140625" style="1" customWidth="1"/>
    <col min="4" max="10" width="9.140625" style="1"/>
    <col min="11" max="11" width="8.5703125" style="1" customWidth="1"/>
    <col min="12" max="12" width="17.28515625" style="1" customWidth="1"/>
    <col min="13" max="13" width="18.140625" style="1" customWidth="1"/>
    <col min="14" max="14" width="16.7109375" style="1" customWidth="1"/>
    <col min="15" max="15" width="13.85546875" style="1" customWidth="1"/>
    <col min="16" max="16" width="12.140625" style="1" customWidth="1"/>
    <col min="17" max="17" width="15.140625" style="1" customWidth="1"/>
    <col min="18" max="18" width="18.28515625" style="1" customWidth="1"/>
    <col min="19" max="19" width="10.140625" style="1" customWidth="1"/>
    <col min="20" max="20" width="16.85546875" style="1" customWidth="1"/>
    <col min="21" max="16384" width="9.140625" style="1"/>
  </cols>
  <sheetData>
    <row r="1" spans="1:23" ht="38.25" customHeight="1" x14ac:dyDescent="0.2">
      <c r="A1" s="256" t="s">
        <v>156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4"/>
      <c r="N1" s="4"/>
      <c r="O1" s="4"/>
      <c r="P1" s="4"/>
      <c r="Q1" s="4"/>
      <c r="R1" s="4"/>
    </row>
    <row r="2" spans="1:23" ht="15.75" customHeight="1" thickBot="1" x14ac:dyDescent="0.25">
      <c r="A2" s="2"/>
      <c r="B2" s="2"/>
      <c r="C2" s="2"/>
      <c r="D2" s="2"/>
      <c r="E2" s="2"/>
      <c r="F2" s="2"/>
      <c r="G2" s="2"/>
      <c r="H2" s="2"/>
      <c r="I2" s="2"/>
    </row>
    <row r="3" spans="1:23" s="79" customFormat="1" ht="48" thickBot="1" x14ac:dyDescent="0.25">
      <c r="A3" s="75" t="s">
        <v>33</v>
      </c>
      <c r="B3" s="271" t="s">
        <v>34</v>
      </c>
      <c r="C3" s="271"/>
      <c r="D3" s="271"/>
      <c r="E3" s="271"/>
      <c r="F3" s="271"/>
      <c r="G3" s="271"/>
      <c r="H3" s="271"/>
      <c r="I3" s="271"/>
      <c r="J3" s="271"/>
      <c r="K3" s="271"/>
      <c r="L3" s="272" t="s">
        <v>132</v>
      </c>
      <c r="M3" s="273"/>
      <c r="N3" s="109" t="s">
        <v>29</v>
      </c>
      <c r="O3" s="111" t="s">
        <v>30</v>
      </c>
      <c r="P3" s="111" t="s">
        <v>32</v>
      </c>
      <c r="Q3" s="76" t="s">
        <v>31</v>
      </c>
      <c r="R3" s="77" t="s">
        <v>35</v>
      </c>
      <c r="S3" s="77"/>
      <c r="T3" s="77"/>
      <c r="U3" s="78"/>
      <c r="V3" s="240"/>
      <c r="W3" s="240"/>
    </row>
    <row r="4" spans="1:23" s="68" customFormat="1" ht="24.95" customHeight="1" thickBot="1" x14ac:dyDescent="0.25">
      <c r="A4" s="61" t="s">
        <v>0</v>
      </c>
      <c r="B4" s="62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93"/>
      <c r="N4" s="93"/>
      <c r="O4" s="112"/>
      <c r="P4" s="112"/>
      <c r="Q4" s="64"/>
      <c r="R4" s="63"/>
      <c r="S4" s="63"/>
      <c r="T4" s="63"/>
      <c r="U4" s="64"/>
      <c r="V4" s="241"/>
      <c r="W4" s="241"/>
    </row>
    <row r="5" spans="1:23" ht="24.95" customHeight="1" x14ac:dyDescent="0.2">
      <c r="A5" s="34" t="s">
        <v>2</v>
      </c>
      <c r="B5" s="35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94"/>
      <c r="N5" s="94"/>
      <c r="O5" s="113"/>
      <c r="P5" s="113"/>
      <c r="Q5" s="37"/>
      <c r="R5" s="36"/>
      <c r="S5" s="36"/>
      <c r="T5" s="36"/>
      <c r="U5" s="37"/>
    </row>
    <row r="6" spans="1:23" ht="24.95" customHeight="1" x14ac:dyDescent="0.2">
      <c r="A6" s="34" t="s">
        <v>4</v>
      </c>
      <c r="B6" s="36" t="s">
        <v>5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94"/>
      <c r="N6" s="94"/>
      <c r="O6" s="113"/>
      <c r="P6" s="113"/>
      <c r="Q6" s="37"/>
      <c r="R6" s="36"/>
      <c r="S6" s="36"/>
      <c r="T6" s="36"/>
      <c r="U6" s="37"/>
    </row>
    <row r="7" spans="1:23" ht="24.95" customHeight="1" x14ac:dyDescent="0.2">
      <c r="A7" s="127"/>
      <c r="B7" s="128" t="s">
        <v>6</v>
      </c>
      <c r="C7" s="128" t="s">
        <v>181</v>
      </c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129">
        <f>SUM(O7,O8)/1500</f>
        <v>332.37739999999997</v>
      </c>
      <c r="O7" s="130">
        <v>325151.8</v>
      </c>
      <c r="P7" s="131">
        <f>N7*6</f>
        <v>1994.2643999999998</v>
      </c>
      <c r="Q7" s="132">
        <f>O7</f>
        <v>325151.8</v>
      </c>
      <c r="R7" s="133" t="s">
        <v>36</v>
      </c>
      <c r="S7" s="128"/>
      <c r="T7" s="128"/>
      <c r="U7" s="132"/>
    </row>
    <row r="8" spans="1:23" ht="24.95" customHeight="1" x14ac:dyDescent="0.2">
      <c r="A8" s="134"/>
      <c r="B8" s="135" t="s">
        <v>7</v>
      </c>
      <c r="C8" s="135" t="s">
        <v>182</v>
      </c>
      <c r="D8" s="135"/>
      <c r="E8" s="135"/>
      <c r="F8" s="135"/>
      <c r="G8" s="135"/>
      <c r="H8" s="135"/>
      <c r="I8" s="135"/>
      <c r="J8" s="135"/>
      <c r="K8" s="135"/>
      <c r="L8" s="135"/>
      <c r="M8" s="136"/>
      <c r="N8" s="136">
        <f>SUM(O7,O8)/1500</f>
        <v>332.37739999999997</v>
      </c>
      <c r="O8" s="137">
        <v>173414.3</v>
      </c>
      <c r="P8" s="126">
        <f>N8*6</f>
        <v>1994.2643999999998</v>
      </c>
      <c r="Q8" s="138">
        <f>O8</f>
        <v>173414.3</v>
      </c>
      <c r="R8" s="139" t="s">
        <v>37</v>
      </c>
      <c r="S8" s="135"/>
      <c r="T8" s="135"/>
      <c r="U8" s="138"/>
    </row>
    <row r="9" spans="1:23" ht="24.95" customHeight="1" x14ac:dyDescent="0.2">
      <c r="A9" s="34" t="s">
        <v>8</v>
      </c>
      <c r="B9" s="36" t="s">
        <v>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94"/>
      <c r="N9" s="94"/>
      <c r="O9" s="113"/>
      <c r="P9" s="113"/>
      <c r="Q9" s="37"/>
      <c r="R9" s="36"/>
      <c r="S9" s="36"/>
      <c r="T9" s="36"/>
      <c r="U9" s="37"/>
    </row>
    <row r="10" spans="1:23" ht="95.25" customHeight="1" x14ac:dyDescent="0.2">
      <c r="A10" s="134"/>
      <c r="B10" s="135" t="s">
        <v>10</v>
      </c>
      <c r="C10" s="135" t="s">
        <v>183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136">
        <f t="shared" ref="N10" si="0">SUM(O9,O10)/1500</f>
        <v>0</v>
      </c>
      <c r="O10" s="137">
        <v>0</v>
      </c>
      <c r="P10" s="126">
        <f t="shared" ref="P10:P11" si="1">N10*6</f>
        <v>0</v>
      </c>
      <c r="Q10" s="138">
        <f t="shared" ref="Q10:Q11" si="2">O10</f>
        <v>0</v>
      </c>
      <c r="R10" s="274" t="s">
        <v>159</v>
      </c>
      <c r="S10" s="275"/>
      <c r="T10" s="275"/>
      <c r="U10" s="276"/>
    </row>
    <row r="11" spans="1:23" ht="54" customHeight="1" x14ac:dyDescent="0.2">
      <c r="A11" s="134"/>
      <c r="B11" s="135" t="s">
        <v>11</v>
      </c>
      <c r="C11" s="135" t="s">
        <v>184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136">
        <f>SUM(O9,O10)/1500</f>
        <v>0</v>
      </c>
      <c r="O11" s="137">
        <v>0</v>
      </c>
      <c r="P11" s="126">
        <f t="shared" si="1"/>
        <v>0</v>
      </c>
      <c r="Q11" s="138">
        <f t="shared" si="2"/>
        <v>0</v>
      </c>
      <c r="R11" s="277" t="s">
        <v>160</v>
      </c>
      <c r="S11" s="277"/>
      <c r="T11" s="277"/>
      <c r="U11" s="278"/>
    </row>
    <row r="12" spans="1:23" ht="24.95" customHeight="1" x14ac:dyDescent="0.2">
      <c r="A12" s="41" t="s">
        <v>12</v>
      </c>
      <c r="B12" s="42" t="s">
        <v>13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95"/>
      <c r="N12" s="95"/>
      <c r="O12" s="114"/>
      <c r="P12" s="114"/>
      <c r="Q12" s="44"/>
      <c r="R12" s="43"/>
      <c r="S12" s="43"/>
      <c r="T12" s="43"/>
      <c r="U12" s="44"/>
    </row>
    <row r="13" spans="1:23" ht="24.95" customHeight="1" x14ac:dyDescent="0.2">
      <c r="A13" s="140" t="s">
        <v>27</v>
      </c>
      <c r="B13" s="141" t="s">
        <v>170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2"/>
      <c r="N13" s="142"/>
      <c r="O13" s="143">
        <v>50000</v>
      </c>
      <c r="P13" s="144"/>
      <c r="Q13" s="145">
        <f>(O13)</f>
        <v>50000</v>
      </c>
      <c r="R13" s="141" t="s">
        <v>194</v>
      </c>
      <c r="S13" s="141"/>
      <c r="T13" s="141"/>
      <c r="U13" s="145"/>
    </row>
    <row r="14" spans="1:23" ht="24.95" customHeight="1" x14ac:dyDescent="0.2">
      <c r="A14" s="140" t="s">
        <v>28</v>
      </c>
      <c r="B14" s="141" t="s">
        <v>169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2"/>
      <c r="N14" s="142"/>
      <c r="O14" s="143">
        <v>0</v>
      </c>
      <c r="P14" s="144"/>
      <c r="Q14" s="145">
        <f>(O14)</f>
        <v>0</v>
      </c>
      <c r="R14" s="141"/>
      <c r="S14" s="141"/>
      <c r="T14" s="141"/>
      <c r="U14" s="145"/>
    </row>
    <row r="15" spans="1:23" ht="24.95" customHeight="1" x14ac:dyDescent="0.2">
      <c r="A15" s="41" t="s">
        <v>14</v>
      </c>
      <c r="B15" s="42" t="s">
        <v>15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95"/>
      <c r="N15" s="95"/>
      <c r="O15" s="114"/>
      <c r="P15" s="114"/>
      <c r="Q15" s="44"/>
      <c r="R15" s="43"/>
      <c r="S15" s="43"/>
      <c r="T15" s="43"/>
      <c r="U15" s="44"/>
    </row>
    <row r="16" spans="1:23" ht="24.95" customHeight="1" x14ac:dyDescent="0.2">
      <c r="A16" s="41" t="s">
        <v>16</v>
      </c>
      <c r="B16" s="49" t="s">
        <v>17</v>
      </c>
      <c r="C16" s="49"/>
      <c r="D16" s="49"/>
      <c r="E16" s="49"/>
      <c r="F16" s="49"/>
      <c r="G16" s="49"/>
      <c r="H16" s="49"/>
      <c r="I16" s="43"/>
      <c r="J16" s="43"/>
      <c r="K16" s="43"/>
      <c r="L16" s="43"/>
      <c r="M16" s="95"/>
      <c r="N16" s="95"/>
      <c r="O16" s="114"/>
      <c r="P16" s="114"/>
      <c r="Q16" s="44"/>
      <c r="R16" s="43"/>
      <c r="S16" s="43"/>
      <c r="T16" s="43"/>
      <c r="U16" s="44"/>
    </row>
    <row r="17" spans="1:21" ht="24.95" customHeight="1" x14ac:dyDescent="0.2">
      <c r="A17" s="140"/>
      <c r="B17" s="146" t="s">
        <v>18</v>
      </c>
      <c r="C17" s="146" t="s">
        <v>177</v>
      </c>
      <c r="D17" s="146"/>
      <c r="E17" s="146"/>
      <c r="F17" s="146"/>
      <c r="G17" s="146"/>
      <c r="H17" s="146"/>
      <c r="I17" s="141"/>
      <c r="J17" s="141"/>
      <c r="K17" s="141"/>
      <c r="L17" s="141"/>
      <c r="M17" s="142"/>
      <c r="N17" s="142"/>
      <c r="O17" s="143">
        <v>255918.79</v>
      </c>
      <c r="P17" s="144"/>
      <c r="Q17" s="145">
        <f t="shared" ref="Q17:Q22" si="3">(O17)</f>
        <v>255918.79</v>
      </c>
      <c r="R17" s="141"/>
      <c r="S17" s="141"/>
      <c r="T17" s="141"/>
      <c r="U17" s="145"/>
    </row>
    <row r="18" spans="1:21" ht="24.95" customHeight="1" x14ac:dyDescent="0.2">
      <c r="A18" s="140"/>
      <c r="B18" s="146" t="s">
        <v>19</v>
      </c>
      <c r="C18" s="146" t="s">
        <v>178</v>
      </c>
      <c r="D18" s="146"/>
      <c r="E18" s="146"/>
      <c r="F18" s="146"/>
      <c r="G18" s="146"/>
      <c r="H18" s="146"/>
      <c r="I18" s="141"/>
      <c r="J18" s="141"/>
      <c r="K18" s="141"/>
      <c r="L18" s="141"/>
      <c r="M18" s="142"/>
      <c r="N18" s="142"/>
      <c r="O18" s="143">
        <v>0</v>
      </c>
      <c r="P18" s="144"/>
      <c r="Q18" s="145">
        <f t="shared" si="3"/>
        <v>0</v>
      </c>
      <c r="R18" s="141"/>
      <c r="S18" s="141"/>
      <c r="T18" s="141"/>
      <c r="U18" s="145"/>
    </row>
    <row r="19" spans="1:21" ht="24.95" customHeight="1" x14ac:dyDescent="0.2">
      <c r="A19" s="41" t="s">
        <v>20</v>
      </c>
      <c r="B19" s="49" t="s">
        <v>21</v>
      </c>
      <c r="C19" s="49"/>
      <c r="D19" s="49"/>
      <c r="E19" s="49"/>
      <c r="F19" s="49"/>
      <c r="G19" s="49"/>
      <c r="H19" s="49"/>
      <c r="I19" s="43"/>
      <c r="J19" s="43"/>
      <c r="K19" s="43"/>
      <c r="L19" s="43"/>
      <c r="M19" s="95"/>
      <c r="N19" s="95"/>
      <c r="O19" s="114"/>
      <c r="P19" s="114"/>
      <c r="Q19" s="44"/>
      <c r="R19" s="43"/>
      <c r="S19" s="43"/>
      <c r="T19" s="43"/>
      <c r="U19" s="44"/>
    </row>
    <row r="20" spans="1:21" ht="24.95" customHeight="1" x14ac:dyDescent="0.2">
      <c r="A20" s="140"/>
      <c r="B20" s="141" t="s">
        <v>22</v>
      </c>
      <c r="C20" s="141" t="s">
        <v>179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2"/>
      <c r="N20" s="142"/>
      <c r="O20" s="143">
        <v>0</v>
      </c>
      <c r="P20" s="144"/>
      <c r="Q20" s="145">
        <f t="shared" si="3"/>
        <v>0</v>
      </c>
      <c r="R20" s="141"/>
      <c r="S20" s="141"/>
      <c r="T20" s="141"/>
      <c r="U20" s="145"/>
    </row>
    <row r="21" spans="1:21" ht="24.95" customHeight="1" x14ac:dyDescent="0.2">
      <c r="A21" s="140"/>
      <c r="B21" s="141" t="s">
        <v>23</v>
      </c>
      <c r="C21" s="141" t="s">
        <v>180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2"/>
      <c r="N21" s="142"/>
      <c r="O21" s="143">
        <v>0</v>
      </c>
      <c r="P21" s="144"/>
      <c r="Q21" s="145">
        <f t="shared" si="3"/>
        <v>0</v>
      </c>
      <c r="R21" s="141"/>
      <c r="S21" s="141"/>
      <c r="T21" s="141"/>
      <c r="U21" s="145"/>
    </row>
    <row r="22" spans="1:21" ht="24.95" customHeight="1" x14ac:dyDescent="0.2">
      <c r="A22" s="147" t="s">
        <v>24</v>
      </c>
      <c r="B22" s="148" t="s">
        <v>172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50"/>
      <c r="N22" s="150"/>
      <c r="O22" s="151">
        <v>0</v>
      </c>
      <c r="P22" s="151"/>
      <c r="Q22" s="152">
        <f t="shared" si="3"/>
        <v>0</v>
      </c>
      <c r="R22" s="149"/>
      <c r="S22" s="149"/>
      <c r="T22" s="149"/>
      <c r="U22" s="152"/>
    </row>
    <row r="23" spans="1:21" ht="24.95" customHeight="1" x14ac:dyDescent="0.2">
      <c r="A23" s="51" t="s">
        <v>42</v>
      </c>
      <c r="B23" s="52" t="s">
        <v>143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92"/>
      <c r="N23" s="92"/>
      <c r="O23" s="115" t="s">
        <v>52</v>
      </c>
      <c r="P23" s="116"/>
      <c r="Q23" s="30"/>
      <c r="R23" s="29" t="s">
        <v>45</v>
      </c>
      <c r="S23" s="29"/>
      <c r="T23" s="29"/>
      <c r="U23" s="30"/>
    </row>
    <row r="24" spans="1:21" ht="50.25" customHeight="1" x14ac:dyDescent="0.2">
      <c r="A24" s="153" t="s">
        <v>43</v>
      </c>
      <c r="B24" s="154" t="s">
        <v>187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6"/>
      <c r="N24" s="156"/>
      <c r="O24" s="157">
        <v>597987</v>
      </c>
      <c r="P24" s="158"/>
      <c r="Q24" s="159"/>
      <c r="R24" s="263" t="s">
        <v>161</v>
      </c>
      <c r="S24" s="279"/>
      <c r="T24" s="279"/>
      <c r="U24" s="280"/>
    </row>
    <row r="25" spans="1:21" ht="24.95" customHeight="1" x14ac:dyDescent="0.2">
      <c r="A25" s="153" t="s">
        <v>44</v>
      </c>
      <c r="B25" s="154" t="s">
        <v>185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6"/>
      <c r="N25" s="156"/>
      <c r="O25" s="157">
        <v>87600</v>
      </c>
      <c r="P25" s="158"/>
      <c r="Q25" s="159"/>
      <c r="R25" s="155" t="s">
        <v>46</v>
      </c>
      <c r="S25" s="155"/>
      <c r="T25" s="155"/>
      <c r="U25" s="159"/>
    </row>
    <row r="26" spans="1:21" ht="24.95" customHeight="1" x14ac:dyDescent="0.2">
      <c r="A26" s="54" t="s">
        <v>47</v>
      </c>
      <c r="B26" s="53" t="s">
        <v>176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92"/>
      <c r="N26" s="92"/>
      <c r="O26" s="116"/>
      <c r="P26" s="116"/>
      <c r="Q26" s="30"/>
      <c r="R26" s="29"/>
      <c r="S26" s="29"/>
      <c r="T26" s="29"/>
      <c r="U26" s="30"/>
    </row>
    <row r="27" spans="1:21" ht="24.95" customHeight="1" x14ac:dyDescent="0.2">
      <c r="A27" s="160"/>
      <c r="B27" s="154" t="s">
        <v>48</v>
      </c>
      <c r="C27" s="154" t="s">
        <v>174</v>
      </c>
      <c r="D27" s="155"/>
      <c r="E27" s="155"/>
      <c r="F27" s="155"/>
      <c r="G27" s="155"/>
      <c r="H27" s="155"/>
      <c r="I27" s="155"/>
      <c r="J27" s="155"/>
      <c r="K27" s="155"/>
      <c r="L27" s="155"/>
      <c r="M27" s="156"/>
      <c r="N27" s="156"/>
      <c r="O27" s="157">
        <v>0</v>
      </c>
      <c r="P27" s="158"/>
      <c r="Q27" s="159"/>
      <c r="R27" s="155"/>
      <c r="S27" s="155"/>
      <c r="T27" s="155"/>
      <c r="U27" s="159"/>
    </row>
    <row r="28" spans="1:21" ht="24.95" customHeight="1" x14ac:dyDescent="0.2">
      <c r="A28" s="160"/>
      <c r="B28" s="154" t="s">
        <v>49</v>
      </c>
      <c r="C28" s="154" t="s">
        <v>175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6"/>
      <c r="N28" s="156"/>
      <c r="O28" s="157">
        <v>0</v>
      </c>
      <c r="P28" s="158"/>
      <c r="Q28" s="159"/>
      <c r="R28" s="155"/>
      <c r="S28" s="155"/>
      <c r="T28" s="155"/>
      <c r="U28" s="159"/>
    </row>
    <row r="29" spans="1:21" ht="30" customHeight="1" x14ac:dyDescent="0.2">
      <c r="A29" s="300" t="s">
        <v>133</v>
      </c>
      <c r="B29" s="296" t="s">
        <v>186</v>
      </c>
      <c r="C29" s="296"/>
      <c r="D29" s="296"/>
      <c r="E29" s="296"/>
      <c r="F29" s="296"/>
      <c r="G29" s="296"/>
      <c r="H29" s="296"/>
      <c r="I29" s="296"/>
      <c r="J29" s="296"/>
      <c r="K29" s="297"/>
      <c r="L29" s="123" t="s">
        <v>127</v>
      </c>
      <c r="M29" s="161" t="s">
        <v>131</v>
      </c>
      <c r="N29" s="293"/>
      <c r="O29" s="294"/>
      <c r="P29" s="294"/>
      <c r="Q29" s="295"/>
      <c r="R29" s="282" t="s">
        <v>167</v>
      </c>
      <c r="S29" s="283"/>
      <c r="T29" s="283"/>
      <c r="U29" s="284"/>
    </row>
    <row r="30" spans="1:21" ht="38.25" customHeight="1" x14ac:dyDescent="0.2">
      <c r="A30" s="301"/>
      <c r="B30" s="298"/>
      <c r="C30" s="298"/>
      <c r="D30" s="298"/>
      <c r="E30" s="298"/>
      <c r="F30" s="298"/>
      <c r="G30" s="298"/>
      <c r="H30" s="298"/>
      <c r="I30" s="298"/>
      <c r="J30" s="298"/>
      <c r="K30" s="299"/>
      <c r="L30" s="123">
        <v>60000</v>
      </c>
      <c r="M30" s="162">
        <v>5</v>
      </c>
      <c r="N30" s="156"/>
      <c r="O30" s="157">
        <f>(L30*M30)</f>
        <v>300000</v>
      </c>
      <c r="P30" s="158"/>
      <c r="Q30" s="159"/>
      <c r="R30" s="285"/>
      <c r="S30" s="286"/>
      <c r="T30" s="286"/>
      <c r="U30" s="287"/>
    </row>
    <row r="31" spans="1:21" ht="32.25" customHeight="1" x14ac:dyDescent="0.2">
      <c r="A31" s="153" t="s">
        <v>144</v>
      </c>
      <c r="B31" s="315" t="s">
        <v>173</v>
      </c>
      <c r="C31" s="315"/>
      <c r="D31" s="315"/>
      <c r="E31" s="315"/>
      <c r="F31" s="315"/>
      <c r="G31" s="315"/>
      <c r="H31" s="315"/>
      <c r="I31" s="315"/>
      <c r="J31" s="315"/>
      <c r="K31" s="315"/>
      <c r="L31" s="154"/>
      <c r="M31" s="162"/>
      <c r="N31" s="156"/>
      <c r="O31" s="157">
        <v>350000</v>
      </c>
      <c r="P31" s="158"/>
      <c r="Q31" s="159"/>
      <c r="R31" s="263" t="s">
        <v>171</v>
      </c>
      <c r="S31" s="263"/>
      <c r="T31" s="263"/>
      <c r="U31" s="281"/>
    </row>
    <row r="32" spans="1:21" ht="24.95" customHeight="1" x14ac:dyDescent="0.2">
      <c r="A32" s="58" t="s">
        <v>145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96"/>
      <c r="N32" s="96"/>
      <c r="O32" s="117">
        <f>SUM(O24:O31)</f>
        <v>1335587</v>
      </c>
      <c r="P32" s="120"/>
      <c r="Q32" s="60"/>
      <c r="R32" s="59"/>
      <c r="S32" s="59"/>
      <c r="T32" s="59"/>
      <c r="U32" s="60"/>
    </row>
    <row r="33" spans="1:23" s="68" customFormat="1" ht="24.95" customHeight="1" x14ac:dyDescent="0.2">
      <c r="A33" s="124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97"/>
      <c r="N33" s="97"/>
      <c r="O33" s="125"/>
      <c r="P33" s="125"/>
      <c r="Q33" s="82"/>
      <c r="R33" s="81"/>
      <c r="S33" s="81"/>
      <c r="T33" s="81"/>
      <c r="U33" s="82"/>
      <c r="V33" s="241"/>
      <c r="W33" s="241"/>
    </row>
    <row r="34" spans="1:23" s="68" customFormat="1" ht="24.95" customHeight="1" x14ac:dyDescent="0.2">
      <c r="A34" s="80" t="s">
        <v>50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97"/>
      <c r="N34" s="110">
        <f>N7</f>
        <v>332.37739999999997</v>
      </c>
      <c r="O34" s="118">
        <f>SUM(O7,O8,O10,O11,O13,O14,O17,O18,O20,O21)</f>
        <v>804484.89</v>
      </c>
      <c r="P34" s="121">
        <f>P7</f>
        <v>1994.2643999999998</v>
      </c>
      <c r="Q34" s="82">
        <f>SUM(Q7,Q8,Q10,Q11,Q13,Q14,Q17,Q18,Q20,Q21)</f>
        <v>804484.89</v>
      </c>
      <c r="R34" s="81"/>
      <c r="S34" s="81"/>
      <c r="T34" s="81"/>
      <c r="U34" s="82"/>
      <c r="V34" s="241"/>
      <c r="W34" s="241"/>
    </row>
    <row r="35" spans="1:23" s="68" customFormat="1" ht="24.95" customHeight="1" thickBot="1" x14ac:dyDescent="0.25">
      <c r="A35" s="83" t="s">
        <v>51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98"/>
      <c r="N35" s="98"/>
      <c r="O35" s="119">
        <f>SUM(O32,O34)</f>
        <v>2140071.89</v>
      </c>
      <c r="P35" s="122"/>
      <c r="Q35" s="85">
        <f>O35</f>
        <v>2140071.89</v>
      </c>
      <c r="R35" s="84"/>
      <c r="S35" s="84"/>
      <c r="T35" s="84"/>
      <c r="U35" s="85"/>
      <c r="V35" s="241"/>
      <c r="W35" s="241"/>
    </row>
    <row r="36" spans="1:23" ht="24.95" customHeight="1" thickTop="1" thickBot="1" x14ac:dyDescent="0.25">
      <c r="A36" s="16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99"/>
      <c r="N36" s="27"/>
      <c r="O36" s="99"/>
      <c r="P36" s="14"/>
      <c r="Q36" s="14"/>
      <c r="R36" s="99"/>
      <c r="S36" s="14"/>
      <c r="T36" s="14"/>
      <c r="U36" s="15"/>
    </row>
    <row r="37" spans="1:23" s="68" customFormat="1" ht="24.95" customHeight="1" thickBot="1" x14ac:dyDescent="0.25">
      <c r="A37" s="65" t="s">
        <v>25</v>
      </c>
      <c r="B37" s="62" t="s">
        <v>26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93"/>
      <c r="N37" s="313" t="s">
        <v>134</v>
      </c>
      <c r="O37" s="314"/>
      <c r="P37" s="66" t="s">
        <v>198</v>
      </c>
      <c r="Q37" s="67"/>
      <c r="R37" s="63"/>
      <c r="S37" s="63"/>
      <c r="T37" s="63"/>
      <c r="U37" s="64"/>
      <c r="V37" s="241"/>
      <c r="W37" s="241"/>
    </row>
    <row r="38" spans="1:23" ht="39.75" customHeight="1" x14ac:dyDescent="0.2">
      <c r="A38" s="69" t="s">
        <v>53</v>
      </c>
      <c r="B38" s="261" t="s">
        <v>129</v>
      </c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2"/>
      <c r="N38" s="70"/>
      <c r="O38" s="100"/>
      <c r="P38" s="70"/>
      <c r="Q38" s="71"/>
      <c r="R38" s="70"/>
      <c r="S38" s="70"/>
      <c r="T38" s="70"/>
      <c r="U38" s="71"/>
    </row>
    <row r="39" spans="1:23" ht="24.95" customHeight="1" x14ac:dyDescent="0.2">
      <c r="A39" s="31" t="s">
        <v>57</v>
      </c>
      <c r="B39" s="32" t="s">
        <v>58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89"/>
      <c r="N39" s="32"/>
      <c r="O39" s="89"/>
      <c r="P39" s="32"/>
      <c r="Q39" s="33"/>
      <c r="R39" s="32"/>
      <c r="S39" s="32"/>
      <c r="T39" s="32"/>
      <c r="U39" s="33"/>
    </row>
    <row r="40" spans="1:23" ht="24.75" customHeight="1" x14ac:dyDescent="0.2">
      <c r="A40" s="163"/>
      <c r="B40" s="164" t="s">
        <v>64</v>
      </c>
      <c r="C40" s="164" t="s">
        <v>94</v>
      </c>
      <c r="D40" s="164"/>
      <c r="E40" s="164"/>
      <c r="F40" s="164"/>
      <c r="G40" s="164"/>
      <c r="H40" s="164"/>
      <c r="I40" s="164"/>
      <c r="J40" s="164"/>
      <c r="K40" s="164"/>
      <c r="L40" s="164"/>
      <c r="M40" s="165"/>
      <c r="N40" s="166"/>
      <c r="O40" s="167">
        <v>2000</v>
      </c>
      <c r="P40" s="166"/>
      <c r="Q40" s="250">
        <f>(O40/O51)</f>
        <v>1.4385790061835879E-2</v>
      </c>
      <c r="R40" s="166"/>
      <c r="S40" s="166"/>
      <c r="T40" s="166"/>
      <c r="U40" s="168"/>
    </row>
    <row r="41" spans="1:23" ht="24.95" customHeight="1" x14ac:dyDescent="0.2">
      <c r="A41" s="163"/>
      <c r="B41" s="166" t="s">
        <v>63</v>
      </c>
      <c r="C41" s="166" t="s">
        <v>84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9"/>
      <c r="N41" s="166"/>
      <c r="O41" s="167">
        <v>50500</v>
      </c>
      <c r="P41" s="166"/>
      <c r="Q41" s="250">
        <f>(O41/O51)</f>
        <v>0.36324119906135593</v>
      </c>
      <c r="R41" s="166"/>
      <c r="S41" s="166"/>
      <c r="T41" s="166"/>
      <c r="U41" s="168"/>
    </row>
    <row r="42" spans="1:23" ht="24.95" customHeight="1" x14ac:dyDescent="0.2">
      <c r="A42" s="31"/>
      <c r="B42" s="32" t="s">
        <v>65</v>
      </c>
      <c r="C42" s="32" t="s">
        <v>67</v>
      </c>
      <c r="D42" s="32"/>
      <c r="E42" s="32"/>
      <c r="F42" s="32"/>
      <c r="G42" s="32"/>
      <c r="H42" s="32"/>
      <c r="I42" s="32"/>
      <c r="J42" s="32"/>
      <c r="K42" s="32"/>
      <c r="L42" s="32"/>
      <c r="M42" s="89"/>
      <c r="N42" s="32"/>
      <c r="O42" s="101"/>
      <c r="P42" s="32"/>
      <c r="Q42" s="33"/>
      <c r="R42" s="32"/>
      <c r="S42" s="32"/>
      <c r="T42" s="32"/>
      <c r="U42" s="33"/>
    </row>
    <row r="43" spans="1:23" ht="24.95" customHeight="1" x14ac:dyDescent="0.2">
      <c r="A43" s="163"/>
      <c r="B43" s="166"/>
      <c r="C43" s="166" t="s">
        <v>71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9"/>
      <c r="N43" s="166"/>
      <c r="O43" s="167">
        <v>10000</v>
      </c>
      <c r="P43" s="166"/>
      <c r="Q43" s="250">
        <f>(O43/O51)</f>
        <v>7.1928950309179396E-2</v>
      </c>
      <c r="R43" s="166"/>
      <c r="S43" s="166"/>
      <c r="T43" s="166"/>
      <c r="U43" s="168"/>
    </row>
    <row r="44" spans="1:23" ht="24.95" customHeight="1" x14ac:dyDescent="0.2">
      <c r="A44" s="163"/>
      <c r="B44" s="166"/>
      <c r="C44" s="166" t="s">
        <v>70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9"/>
      <c r="N44" s="166"/>
      <c r="O44" s="167">
        <v>28066.080000000002</v>
      </c>
      <c r="P44" s="166"/>
      <c r="Q44" s="250">
        <f>(O44/O51)</f>
        <v>0.20187636736934536</v>
      </c>
      <c r="R44" s="166"/>
      <c r="S44" s="166"/>
      <c r="T44" s="166"/>
      <c r="U44" s="168"/>
    </row>
    <row r="45" spans="1:23" ht="24.95" customHeight="1" x14ac:dyDescent="0.2">
      <c r="A45" s="163"/>
      <c r="B45" s="166"/>
      <c r="C45" s="166" t="s">
        <v>68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9"/>
      <c r="N45" s="166"/>
      <c r="O45" s="167">
        <v>2000</v>
      </c>
      <c r="P45" s="166"/>
      <c r="Q45" s="250">
        <f>(O45/O51)</f>
        <v>1.4385790061835879E-2</v>
      </c>
      <c r="R45" s="166"/>
      <c r="S45" s="166"/>
      <c r="T45" s="166"/>
      <c r="U45" s="168"/>
    </row>
    <row r="46" spans="1:23" ht="24.95" customHeight="1" x14ac:dyDescent="0.2">
      <c r="A46" s="163"/>
      <c r="B46" s="166"/>
      <c r="C46" s="166" t="s">
        <v>72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9"/>
      <c r="N46" s="166"/>
      <c r="O46" s="167">
        <v>20000</v>
      </c>
      <c r="P46" s="166"/>
      <c r="Q46" s="250">
        <f>(O46/O51)</f>
        <v>0.14385790061835879</v>
      </c>
      <c r="R46" s="166"/>
      <c r="S46" s="166"/>
      <c r="T46" s="166"/>
      <c r="U46" s="168"/>
    </row>
    <row r="47" spans="1:23" ht="24.95" customHeight="1" x14ac:dyDescent="0.2">
      <c r="A47" s="163"/>
      <c r="B47" s="166" t="s">
        <v>66</v>
      </c>
      <c r="C47" s="166" t="s">
        <v>85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9"/>
      <c r="N47" s="166"/>
      <c r="O47" s="167">
        <v>20000</v>
      </c>
      <c r="P47" s="166"/>
      <c r="Q47" s="250">
        <f>(O47/O51)</f>
        <v>0.14385790061835879</v>
      </c>
      <c r="R47" s="166"/>
      <c r="S47" s="166"/>
      <c r="T47" s="166"/>
      <c r="U47" s="168"/>
    </row>
    <row r="48" spans="1:23" ht="24.95" customHeight="1" x14ac:dyDescent="0.2">
      <c r="A48" s="163"/>
      <c r="B48" s="166" t="s">
        <v>86</v>
      </c>
      <c r="C48" s="166" t="s">
        <v>87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9"/>
      <c r="N48" s="166"/>
      <c r="O48" s="167">
        <v>2000</v>
      </c>
      <c r="P48" s="166"/>
      <c r="Q48" s="250">
        <f>(O48/O51)</f>
        <v>1.4385790061835879E-2</v>
      </c>
      <c r="R48" s="166" t="s">
        <v>188</v>
      </c>
      <c r="S48" s="166"/>
      <c r="T48" s="166"/>
      <c r="U48" s="168"/>
    </row>
    <row r="49" spans="1:21" ht="24.95" customHeight="1" x14ac:dyDescent="0.2">
      <c r="A49" s="163"/>
      <c r="B49" s="166" t="s">
        <v>89</v>
      </c>
      <c r="C49" s="166" t="s">
        <v>90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9"/>
      <c r="N49" s="166"/>
      <c r="O49" s="167">
        <v>2000</v>
      </c>
      <c r="P49" s="166"/>
      <c r="Q49" s="250">
        <f>(O49/O51)</f>
        <v>1.4385790061835879E-2</v>
      </c>
      <c r="R49" s="166"/>
      <c r="S49" s="166"/>
      <c r="T49" s="166"/>
      <c r="U49" s="168"/>
    </row>
    <row r="50" spans="1:21" ht="33.75" customHeight="1" x14ac:dyDescent="0.2">
      <c r="A50" s="163"/>
      <c r="B50" s="170" t="s">
        <v>124</v>
      </c>
      <c r="C50" s="291" t="s">
        <v>168</v>
      </c>
      <c r="D50" s="291"/>
      <c r="E50" s="291"/>
      <c r="F50" s="291"/>
      <c r="G50" s="291"/>
      <c r="H50" s="291"/>
      <c r="I50" s="291"/>
      <c r="J50" s="291"/>
      <c r="K50" s="291"/>
      <c r="L50" s="291"/>
      <c r="M50" s="292"/>
      <c r="N50" s="166"/>
      <c r="O50" s="171">
        <v>2460</v>
      </c>
      <c r="P50" s="166"/>
      <c r="Q50" s="250">
        <f>(O50/O51)</f>
        <v>1.7694521776058129E-2</v>
      </c>
      <c r="R50" s="166" t="s">
        <v>125</v>
      </c>
      <c r="S50" s="166"/>
      <c r="T50" s="166"/>
      <c r="U50" s="168"/>
    </row>
    <row r="51" spans="1:21" ht="24.95" customHeight="1" x14ac:dyDescent="0.2">
      <c r="A51" s="163" t="s">
        <v>107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9"/>
      <c r="N51" s="166"/>
      <c r="O51" s="169">
        <f>SUM(O40:O50)</f>
        <v>139026.08000000002</v>
      </c>
      <c r="P51" s="166"/>
      <c r="Q51" s="250">
        <f>(O51/O51)</f>
        <v>1</v>
      </c>
      <c r="R51" s="166"/>
      <c r="S51" s="166"/>
      <c r="T51" s="166"/>
      <c r="U51" s="168"/>
    </row>
    <row r="52" spans="1:21" ht="24.95" customHeight="1" x14ac:dyDescent="0.2">
      <c r="A52" s="16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90"/>
      <c r="N52" s="14"/>
      <c r="O52" s="90"/>
      <c r="P52" s="14"/>
      <c r="Q52" s="15"/>
      <c r="R52" s="14"/>
      <c r="S52" s="14"/>
      <c r="T52" s="14"/>
      <c r="U52" s="15"/>
    </row>
    <row r="53" spans="1:21" ht="24.95" customHeight="1" x14ac:dyDescent="0.2">
      <c r="A53" s="38" t="s">
        <v>59</v>
      </c>
      <c r="B53" s="39" t="s">
        <v>60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91"/>
      <c r="N53" s="39"/>
      <c r="O53" s="91"/>
      <c r="P53" s="39"/>
      <c r="Q53" s="40"/>
      <c r="R53" s="39"/>
      <c r="S53" s="39"/>
      <c r="T53" s="39"/>
      <c r="U53" s="40"/>
    </row>
    <row r="54" spans="1:21" ht="24.95" customHeight="1" x14ac:dyDescent="0.2">
      <c r="A54" s="172"/>
      <c r="B54" s="173" t="s">
        <v>95</v>
      </c>
      <c r="C54" s="173" t="s">
        <v>97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4"/>
      <c r="N54" s="173"/>
      <c r="O54" s="175">
        <v>96000</v>
      </c>
      <c r="P54" s="173"/>
      <c r="Q54" s="176"/>
      <c r="R54" s="173" t="s">
        <v>101</v>
      </c>
      <c r="S54" s="173"/>
      <c r="T54" s="173"/>
      <c r="U54" s="176"/>
    </row>
    <row r="55" spans="1:21" ht="24.95" customHeight="1" x14ac:dyDescent="0.2">
      <c r="A55" s="172"/>
      <c r="B55" s="173" t="s">
        <v>96</v>
      </c>
      <c r="C55" s="173" t="s">
        <v>100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4"/>
      <c r="N55" s="173"/>
      <c r="O55" s="175">
        <v>84000</v>
      </c>
      <c r="P55" s="173"/>
      <c r="Q55" s="176"/>
      <c r="R55" s="173" t="s">
        <v>102</v>
      </c>
      <c r="S55" s="173"/>
      <c r="T55" s="173"/>
      <c r="U55" s="176"/>
    </row>
    <row r="56" spans="1:21" ht="24.95" customHeight="1" x14ac:dyDescent="0.2">
      <c r="A56" s="172"/>
      <c r="B56" s="173"/>
      <c r="C56" s="177" t="s">
        <v>123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4"/>
      <c r="N56" s="173"/>
      <c r="O56" s="178">
        <v>13140</v>
      </c>
      <c r="P56" s="173"/>
      <c r="Q56" s="176"/>
      <c r="R56" s="173" t="s">
        <v>126</v>
      </c>
      <c r="S56" s="173"/>
      <c r="T56" s="173"/>
      <c r="U56" s="176"/>
    </row>
    <row r="57" spans="1:21" ht="24.95" customHeight="1" x14ac:dyDescent="0.2">
      <c r="A57" s="172"/>
      <c r="B57" s="173" t="s">
        <v>98</v>
      </c>
      <c r="C57" s="173" t="s">
        <v>99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4"/>
      <c r="N57" s="173"/>
      <c r="O57" s="175">
        <v>24000</v>
      </c>
      <c r="P57" s="173"/>
      <c r="Q57" s="176"/>
      <c r="R57" s="173" t="s">
        <v>103</v>
      </c>
      <c r="S57" s="173"/>
      <c r="T57" s="173"/>
      <c r="U57" s="176"/>
    </row>
    <row r="58" spans="1:21" ht="46.5" customHeight="1" x14ac:dyDescent="0.2">
      <c r="A58" s="172"/>
      <c r="B58" s="177" t="s">
        <v>105</v>
      </c>
      <c r="C58" s="177" t="s">
        <v>106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4"/>
      <c r="N58" s="173"/>
      <c r="O58" s="178">
        <v>72000</v>
      </c>
      <c r="P58" s="173"/>
      <c r="Q58" s="176"/>
      <c r="R58" s="302" t="s">
        <v>162</v>
      </c>
      <c r="S58" s="303"/>
      <c r="T58" s="303"/>
      <c r="U58" s="304"/>
    </row>
    <row r="59" spans="1:21" ht="24.95" customHeight="1" x14ac:dyDescent="0.2">
      <c r="A59" s="172" t="s">
        <v>104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4"/>
      <c r="N59" s="173"/>
      <c r="O59" s="174">
        <f>SUM(O54:O58)</f>
        <v>289140</v>
      </c>
      <c r="P59" s="173"/>
      <c r="Q59" s="176"/>
      <c r="R59" s="173"/>
      <c r="S59" s="173"/>
      <c r="T59" s="173"/>
      <c r="U59" s="176"/>
    </row>
    <row r="60" spans="1:21" ht="24.95" customHeight="1" x14ac:dyDescent="0.2">
      <c r="A60" s="16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90"/>
      <c r="N60" s="14"/>
      <c r="O60" s="90"/>
      <c r="P60" s="14"/>
      <c r="Q60" s="15"/>
      <c r="R60" s="14"/>
      <c r="S60" s="14"/>
      <c r="T60" s="14"/>
      <c r="U60" s="15"/>
    </row>
    <row r="61" spans="1:21" ht="24.95" customHeight="1" x14ac:dyDescent="0.2">
      <c r="A61" s="28" t="s">
        <v>61</v>
      </c>
      <c r="B61" s="29" t="s">
        <v>62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92"/>
      <c r="N61" s="29"/>
      <c r="O61" s="92"/>
      <c r="P61" s="29"/>
      <c r="Q61" s="30"/>
      <c r="R61" s="29"/>
      <c r="S61" s="29"/>
      <c r="T61" s="29"/>
      <c r="U61" s="30"/>
    </row>
    <row r="62" spans="1:21" ht="30" customHeight="1" x14ac:dyDescent="0.2">
      <c r="A62" s="160"/>
      <c r="B62" s="155" t="s">
        <v>109</v>
      </c>
      <c r="C62" s="263" t="s">
        <v>110</v>
      </c>
      <c r="D62" s="263"/>
      <c r="E62" s="263"/>
      <c r="F62" s="263"/>
      <c r="G62" s="263"/>
      <c r="H62" s="263"/>
      <c r="I62" s="263"/>
      <c r="J62" s="263"/>
      <c r="K62" s="263"/>
      <c r="L62" s="263"/>
      <c r="M62" s="264"/>
      <c r="N62" s="155"/>
      <c r="O62" s="156">
        <f>O59/100*20</f>
        <v>57828</v>
      </c>
      <c r="P62" s="155"/>
      <c r="Q62" s="159"/>
      <c r="R62" s="155"/>
      <c r="S62" s="155"/>
      <c r="T62" s="155"/>
      <c r="U62" s="159"/>
    </row>
    <row r="63" spans="1:21" ht="78.75" customHeight="1" x14ac:dyDescent="0.2">
      <c r="A63" s="179"/>
      <c r="B63" s="59" t="s">
        <v>93</v>
      </c>
      <c r="C63" s="311" t="s">
        <v>138</v>
      </c>
      <c r="D63" s="311"/>
      <c r="E63" s="311"/>
      <c r="F63" s="311"/>
      <c r="G63" s="311"/>
      <c r="H63" s="311"/>
      <c r="I63" s="311"/>
      <c r="J63" s="311"/>
      <c r="K63" s="311"/>
      <c r="L63" s="311"/>
      <c r="M63" s="312"/>
      <c r="N63" s="180"/>
      <c r="O63" s="181">
        <v>6000</v>
      </c>
      <c r="P63" s="59"/>
      <c r="Q63" s="60"/>
      <c r="R63" s="316" t="s">
        <v>190</v>
      </c>
      <c r="S63" s="263"/>
      <c r="T63" s="263"/>
      <c r="U63" s="281"/>
    </row>
    <row r="64" spans="1:21" ht="24.95" customHeight="1" x14ac:dyDescent="0.2">
      <c r="A64" s="160"/>
      <c r="B64" s="155" t="s">
        <v>69</v>
      </c>
      <c r="C64" s="155" t="s">
        <v>74</v>
      </c>
      <c r="D64" s="155"/>
      <c r="E64" s="155"/>
      <c r="F64" s="155"/>
      <c r="G64" s="155"/>
      <c r="H64" s="155"/>
      <c r="I64" s="155"/>
      <c r="J64" s="155"/>
      <c r="K64" s="155"/>
      <c r="L64" s="155"/>
      <c r="M64" s="156"/>
      <c r="N64" s="155"/>
      <c r="O64" s="182">
        <v>9000</v>
      </c>
      <c r="P64" s="155"/>
      <c r="Q64" s="159"/>
      <c r="R64" s="155" t="s">
        <v>73</v>
      </c>
      <c r="S64" s="155"/>
      <c r="T64" s="155"/>
      <c r="U64" s="159"/>
    </row>
    <row r="65" spans="1:21" ht="24.95" customHeight="1" x14ac:dyDescent="0.2">
      <c r="A65" s="160"/>
      <c r="B65" s="155" t="s">
        <v>75</v>
      </c>
      <c r="C65" s="155" t="s">
        <v>76</v>
      </c>
      <c r="D65" s="155"/>
      <c r="E65" s="155"/>
      <c r="F65" s="155"/>
      <c r="G65" s="155"/>
      <c r="H65" s="155"/>
      <c r="I65" s="155"/>
      <c r="J65" s="155"/>
      <c r="K65" s="155"/>
      <c r="L65" s="155"/>
      <c r="M65" s="156"/>
      <c r="N65" s="155"/>
      <c r="O65" s="182">
        <v>3000</v>
      </c>
      <c r="P65" s="155"/>
      <c r="Q65" s="159"/>
      <c r="R65" s="155"/>
      <c r="S65" s="155"/>
      <c r="T65" s="155"/>
      <c r="U65" s="159"/>
    </row>
    <row r="66" spans="1:21" ht="24.95" customHeight="1" x14ac:dyDescent="0.2">
      <c r="A66" s="160"/>
      <c r="B66" s="155" t="s">
        <v>69</v>
      </c>
      <c r="C66" s="155" t="s">
        <v>77</v>
      </c>
      <c r="D66" s="155"/>
      <c r="E66" s="155"/>
      <c r="F66" s="155"/>
      <c r="G66" s="155"/>
      <c r="H66" s="155"/>
      <c r="I66" s="155"/>
      <c r="J66" s="155"/>
      <c r="K66" s="155"/>
      <c r="L66" s="155"/>
      <c r="M66" s="156"/>
      <c r="N66" s="155"/>
      <c r="O66" s="182">
        <v>8000</v>
      </c>
      <c r="P66" s="155"/>
      <c r="Q66" s="159"/>
      <c r="R66" s="155"/>
      <c r="S66" s="155"/>
      <c r="T66" s="155"/>
      <c r="U66" s="159"/>
    </row>
    <row r="67" spans="1:21" ht="39.75" customHeight="1" x14ac:dyDescent="0.2">
      <c r="A67" s="160"/>
      <c r="B67" s="155" t="s">
        <v>75</v>
      </c>
      <c r="C67" s="263" t="s">
        <v>78</v>
      </c>
      <c r="D67" s="263"/>
      <c r="E67" s="263"/>
      <c r="F67" s="263"/>
      <c r="G67" s="263"/>
      <c r="H67" s="263"/>
      <c r="I67" s="263"/>
      <c r="J67" s="263"/>
      <c r="K67" s="263"/>
      <c r="L67" s="263"/>
      <c r="M67" s="264"/>
      <c r="N67" s="155"/>
      <c r="O67" s="182">
        <v>2000</v>
      </c>
      <c r="P67" s="155"/>
      <c r="Q67" s="159"/>
      <c r="R67" s="155"/>
      <c r="S67" s="155"/>
      <c r="T67" s="155"/>
      <c r="U67" s="159"/>
    </row>
    <row r="68" spans="1:21" ht="35.25" customHeight="1" x14ac:dyDescent="0.2">
      <c r="A68" s="160"/>
      <c r="B68" s="155" t="s">
        <v>91</v>
      </c>
      <c r="C68" s="263" t="s">
        <v>92</v>
      </c>
      <c r="D68" s="263"/>
      <c r="E68" s="263"/>
      <c r="F68" s="263"/>
      <c r="G68" s="263"/>
      <c r="H68" s="263"/>
      <c r="I68" s="263"/>
      <c r="J68" s="263"/>
      <c r="K68" s="263"/>
      <c r="L68" s="263"/>
      <c r="M68" s="264"/>
      <c r="N68" s="155"/>
      <c r="O68" s="182">
        <v>90000</v>
      </c>
      <c r="P68" s="155"/>
      <c r="Q68" s="159"/>
      <c r="R68" s="155"/>
      <c r="S68" s="155"/>
      <c r="T68" s="155"/>
      <c r="U68" s="159"/>
    </row>
    <row r="69" spans="1:21" ht="35.25" customHeight="1" x14ac:dyDescent="0.2">
      <c r="A69" s="160" t="s">
        <v>122</v>
      </c>
      <c r="B69" s="155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4"/>
      <c r="N69" s="155"/>
      <c r="O69" s="185">
        <f>SUM(O62:O68)</f>
        <v>175828</v>
      </c>
      <c r="P69" s="155"/>
      <c r="Q69" s="159"/>
      <c r="R69" s="155"/>
      <c r="S69" s="155"/>
      <c r="T69" s="155"/>
      <c r="U69" s="159"/>
    </row>
    <row r="70" spans="1:21" ht="24.75" customHeight="1" x14ac:dyDescent="0.2">
      <c r="A70" s="147" t="s">
        <v>111</v>
      </c>
      <c r="B70" s="149" t="s">
        <v>112</v>
      </c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50"/>
      <c r="N70" s="149"/>
      <c r="O70" s="186">
        <v>12000</v>
      </c>
      <c r="P70" s="149"/>
      <c r="Q70" s="152"/>
      <c r="R70" s="149" t="s">
        <v>113</v>
      </c>
      <c r="S70" s="149"/>
      <c r="T70" s="149"/>
      <c r="U70" s="152"/>
    </row>
    <row r="71" spans="1:21" ht="24.75" customHeight="1" x14ac:dyDescent="0.2">
      <c r="A71" s="187" t="s">
        <v>157</v>
      </c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9"/>
      <c r="N71" s="188"/>
      <c r="O71" s="190">
        <f>SUM(O51,O59,O69,70)</f>
        <v>604064.08000000007</v>
      </c>
      <c r="P71" s="188"/>
      <c r="Q71" s="191"/>
      <c r="R71" s="188"/>
      <c r="S71" s="188"/>
      <c r="T71" s="188"/>
      <c r="U71" s="191"/>
    </row>
    <row r="72" spans="1:21" ht="24.75" customHeight="1" x14ac:dyDescent="0.2">
      <c r="A72" s="16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90"/>
      <c r="N72" s="14"/>
      <c r="O72" s="102"/>
      <c r="P72" s="14"/>
      <c r="Q72" s="15"/>
      <c r="R72" s="14"/>
      <c r="S72" s="14"/>
      <c r="T72" s="14"/>
      <c r="U72" s="15"/>
    </row>
    <row r="73" spans="1:21" ht="48" customHeight="1" x14ac:dyDescent="0.2">
      <c r="A73" s="16" t="s">
        <v>54</v>
      </c>
      <c r="B73" s="267" t="s">
        <v>139</v>
      </c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8"/>
      <c r="N73" s="14"/>
      <c r="O73" s="103"/>
      <c r="P73" s="14"/>
      <c r="Q73" s="15"/>
      <c r="R73" s="14"/>
      <c r="S73" s="14"/>
      <c r="T73" s="14"/>
      <c r="U73" s="15"/>
    </row>
    <row r="74" spans="1:21" ht="24.75" customHeight="1" x14ac:dyDescent="0.2">
      <c r="A74" s="54" t="s">
        <v>118</v>
      </c>
      <c r="B74" s="29" t="s">
        <v>58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92"/>
      <c r="N74" s="29"/>
      <c r="O74" s="92"/>
      <c r="P74" s="29"/>
      <c r="Q74" s="30"/>
      <c r="R74" s="29"/>
      <c r="S74" s="29"/>
      <c r="T74" s="29"/>
      <c r="U74" s="30"/>
    </row>
    <row r="75" spans="1:21" ht="24.75" customHeight="1" x14ac:dyDescent="0.2">
      <c r="A75" s="160"/>
      <c r="B75" s="192" t="s">
        <v>135</v>
      </c>
      <c r="C75" s="192" t="s">
        <v>141</v>
      </c>
      <c r="D75" s="193"/>
      <c r="E75" s="193"/>
      <c r="F75" s="193"/>
      <c r="G75" s="193"/>
      <c r="H75" s="193"/>
      <c r="I75" s="193"/>
      <c r="J75" s="193"/>
      <c r="K75" s="193"/>
      <c r="L75" s="193"/>
      <c r="M75" s="194"/>
      <c r="N75" s="155"/>
      <c r="O75" s="162">
        <v>30000</v>
      </c>
      <c r="P75" s="155"/>
      <c r="Q75" s="251">
        <f>(O75/O79)</f>
        <v>0.625</v>
      </c>
      <c r="R75" s="155"/>
      <c r="S75" s="155"/>
      <c r="T75" s="155"/>
      <c r="U75" s="159"/>
    </row>
    <row r="76" spans="1:21" ht="24.75" customHeight="1" x14ac:dyDescent="0.2">
      <c r="A76" s="160"/>
      <c r="B76" s="154" t="s">
        <v>136</v>
      </c>
      <c r="C76" s="154" t="s">
        <v>142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6"/>
      <c r="N76" s="155"/>
      <c r="O76" s="162">
        <v>8000</v>
      </c>
      <c r="P76" s="155"/>
      <c r="Q76" s="251">
        <f>(O76/O79)</f>
        <v>0.16666666666666666</v>
      </c>
      <c r="R76" s="155"/>
      <c r="S76" s="155"/>
      <c r="T76" s="155"/>
      <c r="U76" s="159"/>
    </row>
    <row r="77" spans="1:21" ht="24.75" customHeight="1" x14ac:dyDescent="0.2">
      <c r="A77" s="160"/>
      <c r="B77" s="154" t="s">
        <v>195</v>
      </c>
      <c r="C77" s="154" t="s">
        <v>196</v>
      </c>
      <c r="D77" s="246"/>
      <c r="E77" s="246"/>
      <c r="F77" s="246"/>
      <c r="G77" s="246"/>
      <c r="H77" s="246"/>
      <c r="I77" s="246"/>
      <c r="J77" s="246"/>
      <c r="K77" s="246"/>
      <c r="L77" s="246"/>
      <c r="M77" s="156"/>
      <c r="N77" s="246"/>
      <c r="O77" s="162">
        <v>5000</v>
      </c>
      <c r="P77" s="246"/>
      <c r="Q77" s="251">
        <f>(O77/O79)</f>
        <v>0.10416666666666667</v>
      </c>
      <c r="R77" s="246"/>
      <c r="S77" s="246"/>
      <c r="T77" s="246"/>
      <c r="U77" s="247"/>
    </row>
    <row r="78" spans="1:21" ht="24.75" customHeight="1" x14ac:dyDescent="0.2">
      <c r="A78" s="160"/>
      <c r="B78" s="154" t="s">
        <v>197</v>
      </c>
      <c r="C78" s="154" t="s">
        <v>140</v>
      </c>
      <c r="D78" s="246"/>
      <c r="E78" s="246"/>
      <c r="F78" s="246"/>
      <c r="G78" s="246"/>
      <c r="H78" s="246"/>
      <c r="I78" s="246"/>
      <c r="J78" s="246"/>
      <c r="K78" s="246"/>
      <c r="L78" s="246"/>
      <c r="M78" s="156"/>
      <c r="N78" s="246"/>
      <c r="O78" s="162">
        <v>5000</v>
      </c>
      <c r="P78" s="246"/>
      <c r="Q78" s="251">
        <f>(O78/O79)</f>
        <v>0.10416666666666667</v>
      </c>
      <c r="R78" s="246"/>
      <c r="S78" s="246"/>
      <c r="T78" s="246"/>
      <c r="U78" s="247"/>
    </row>
    <row r="79" spans="1:21" ht="24.75" customHeight="1" x14ac:dyDescent="0.2">
      <c r="A79" s="160" t="s">
        <v>107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6"/>
      <c r="N79" s="155"/>
      <c r="O79" s="185">
        <f>SUM(O75:O78)</f>
        <v>48000</v>
      </c>
      <c r="P79" s="155"/>
      <c r="Q79" s="251">
        <f>(O79/O79)</f>
        <v>1</v>
      </c>
      <c r="R79" s="155"/>
      <c r="S79" s="155"/>
      <c r="T79" s="155"/>
      <c r="U79" s="159"/>
    </row>
    <row r="80" spans="1:21" ht="24.75" customHeight="1" x14ac:dyDescent="0.2">
      <c r="A80" s="1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90"/>
      <c r="N80" s="14"/>
      <c r="O80" s="90"/>
      <c r="P80" s="14"/>
      <c r="Q80" s="15"/>
      <c r="R80" s="14"/>
      <c r="S80" s="14"/>
      <c r="T80" s="14"/>
      <c r="U80" s="15"/>
    </row>
    <row r="81" spans="1:22" ht="24.75" customHeight="1" x14ac:dyDescent="0.2">
      <c r="A81" s="50" t="s">
        <v>119</v>
      </c>
      <c r="B81" s="43" t="s">
        <v>60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95"/>
      <c r="N81" s="43"/>
      <c r="O81" s="95"/>
      <c r="P81" s="43"/>
      <c r="Q81" s="44"/>
      <c r="R81" s="43"/>
      <c r="S81" s="43"/>
      <c r="T81" s="43"/>
      <c r="U81" s="44"/>
    </row>
    <row r="82" spans="1:22" ht="24.75" customHeight="1" x14ac:dyDescent="0.2">
      <c r="A82" s="140"/>
      <c r="B82" s="195" t="s">
        <v>148</v>
      </c>
      <c r="C82" s="195" t="s">
        <v>97</v>
      </c>
      <c r="D82" s="141"/>
      <c r="E82" s="141"/>
      <c r="F82" s="141"/>
      <c r="G82" s="141"/>
      <c r="H82" s="141"/>
      <c r="I82" s="141"/>
      <c r="J82" s="141"/>
      <c r="K82" s="141"/>
      <c r="L82" s="141"/>
      <c r="M82" s="142"/>
      <c r="N82" s="141"/>
      <c r="O82" s="196">
        <v>3000</v>
      </c>
      <c r="P82" s="141"/>
      <c r="Q82" s="145"/>
      <c r="R82" s="141"/>
      <c r="S82" s="141"/>
      <c r="T82" s="141"/>
      <c r="U82" s="145"/>
    </row>
    <row r="83" spans="1:22" ht="24.75" customHeight="1" x14ac:dyDescent="0.2">
      <c r="A83" s="140"/>
      <c r="B83" s="195" t="s">
        <v>149</v>
      </c>
      <c r="C83" s="195" t="s">
        <v>100</v>
      </c>
      <c r="D83" s="141"/>
      <c r="E83" s="141"/>
      <c r="F83" s="141"/>
      <c r="G83" s="141"/>
      <c r="H83" s="141"/>
      <c r="I83" s="141"/>
      <c r="J83" s="141"/>
      <c r="K83" s="141"/>
      <c r="L83" s="141"/>
      <c r="M83" s="142"/>
      <c r="N83" s="141"/>
      <c r="O83" s="196">
        <v>1000</v>
      </c>
      <c r="P83" s="141"/>
      <c r="Q83" s="145"/>
      <c r="R83" s="141"/>
      <c r="S83" s="141"/>
      <c r="T83" s="141"/>
      <c r="U83" s="145"/>
    </row>
    <row r="84" spans="1:22" ht="24.75" customHeight="1" x14ac:dyDescent="0.2">
      <c r="A84" s="140"/>
      <c r="B84" s="195" t="s">
        <v>150</v>
      </c>
      <c r="C84" s="195" t="s">
        <v>137</v>
      </c>
      <c r="D84" s="141"/>
      <c r="E84" s="141"/>
      <c r="F84" s="141"/>
      <c r="G84" s="141"/>
      <c r="H84" s="141"/>
      <c r="I84" s="141"/>
      <c r="J84" s="141"/>
      <c r="K84" s="141"/>
      <c r="L84" s="141"/>
      <c r="M84" s="142"/>
      <c r="N84" s="141"/>
      <c r="O84" s="196">
        <v>5000</v>
      </c>
      <c r="P84" s="141"/>
      <c r="Q84" s="145"/>
      <c r="R84" s="141"/>
      <c r="S84" s="141"/>
      <c r="T84" s="141"/>
      <c r="U84" s="145"/>
    </row>
    <row r="85" spans="1:22" ht="24.75" customHeight="1" x14ac:dyDescent="0.2">
      <c r="A85" s="140" t="s">
        <v>104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2"/>
      <c r="N85" s="141"/>
      <c r="O85" s="142">
        <f>SUM(O82:O84)</f>
        <v>9000</v>
      </c>
      <c r="P85" s="141"/>
      <c r="Q85" s="145"/>
      <c r="R85" s="141"/>
      <c r="S85" s="141"/>
      <c r="T85" s="141"/>
      <c r="U85" s="145"/>
    </row>
    <row r="86" spans="1:22" ht="24.75" customHeight="1" x14ac:dyDescent="0.2">
      <c r="A86" s="16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90"/>
      <c r="N86" s="14"/>
      <c r="O86" s="90"/>
      <c r="P86" s="14"/>
      <c r="Q86" s="15"/>
      <c r="R86" s="14"/>
      <c r="S86" s="14"/>
      <c r="T86" s="14"/>
      <c r="U86" s="15"/>
    </row>
    <row r="87" spans="1:22" ht="24.75" customHeight="1" x14ac:dyDescent="0.2">
      <c r="A87" s="222" t="s">
        <v>120</v>
      </c>
      <c r="B87" s="223" t="s">
        <v>62</v>
      </c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4"/>
      <c r="N87" s="223"/>
      <c r="O87" s="224"/>
      <c r="P87" s="223"/>
      <c r="Q87" s="225"/>
      <c r="R87" s="223"/>
      <c r="S87" s="223"/>
      <c r="T87" s="223"/>
      <c r="U87" s="225"/>
      <c r="V87" s="72"/>
    </row>
    <row r="88" spans="1:22" ht="33.75" customHeight="1" x14ac:dyDescent="0.2">
      <c r="A88" s="226"/>
      <c r="B88" s="227" t="s">
        <v>151</v>
      </c>
      <c r="C88" s="269" t="s">
        <v>110</v>
      </c>
      <c r="D88" s="269"/>
      <c r="E88" s="269"/>
      <c r="F88" s="269"/>
      <c r="G88" s="269"/>
      <c r="H88" s="269"/>
      <c r="I88" s="269"/>
      <c r="J88" s="269"/>
      <c r="K88" s="269"/>
      <c r="L88" s="269"/>
      <c r="M88" s="270"/>
      <c r="N88" s="227"/>
      <c r="O88" s="234">
        <f>O85/100*20</f>
        <v>1800</v>
      </c>
      <c r="P88" s="228"/>
      <c r="Q88" s="229"/>
      <c r="R88" s="228"/>
      <c r="S88" s="228"/>
      <c r="T88" s="228"/>
      <c r="U88" s="229"/>
      <c r="V88" s="72"/>
    </row>
    <row r="89" spans="1:22" ht="32.25" customHeight="1" x14ac:dyDescent="0.2">
      <c r="A89" s="226"/>
      <c r="B89" s="227" t="s">
        <v>152</v>
      </c>
      <c r="C89" s="269" t="s">
        <v>108</v>
      </c>
      <c r="D89" s="269"/>
      <c r="E89" s="269"/>
      <c r="F89" s="269"/>
      <c r="G89" s="269"/>
      <c r="H89" s="269"/>
      <c r="I89" s="269"/>
      <c r="J89" s="269"/>
      <c r="K89" s="269"/>
      <c r="L89" s="269"/>
      <c r="M89" s="270"/>
      <c r="N89" s="230"/>
      <c r="O89" s="231">
        <v>1000</v>
      </c>
      <c r="P89" s="228"/>
      <c r="Q89" s="229"/>
      <c r="R89" s="228"/>
      <c r="S89" s="228"/>
      <c r="T89" s="228"/>
      <c r="U89" s="229"/>
      <c r="V89" s="72"/>
    </row>
    <row r="90" spans="1:22" ht="24.75" customHeight="1" x14ac:dyDescent="0.2">
      <c r="A90" s="226"/>
      <c r="B90" s="227" t="s">
        <v>153</v>
      </c>
      <c r="C90" s="227" t="s">
        <v>77</v>
      </c>
      <c r="D90" s="227"/>
      <c r="E90" s="227"/>
      <c r="F90" s="227"/>
      <c r="G90" s="227"/>
      <c r="H90" s="227"/>
      <c r="I90" s="227"/>
      <c r="J90" s="227"/>
      <c r="K90" s="227"/>
      <c r="L90" s="227"/>
      <c r="M90" s="231"/>
      <c r="N90" s="227"/>
      <c r="O90" s="231">
        <v>1000</v>
      </c>
      <c r="P90" s="228"/>
      <c r="Q90" s="229"/>
      <c r="R90" s="228"/>
      <c r="S90" s="228"/>
      <c r="T90" s="228"/>
      <c r="U90" s="229"/>
      <c r="V90" s="72"/>
    </row>
    <row r="91" spans="1:22" ht="33" customHeight="1" x14ac:dyDescent="0.2">
      <c r="A91" s="226"/>
      <c r="B91" s="227" t="s">
        <v>154</v>
      </c>
      <c r="C91" s="269" t="s">
        <v>78</v>
      </c>
      <c r="D91" s="269"/>
      <c r="E91" s="269"/>
      <c r="F91" s="269"/>
      <c r="G91" s="269"/>
      <c r="H91" s="269"/>
      <c r="I91" s="269"/>
      <c r="J91" s="269"/>
      <c r="K91" s="269"/>
      <c r="L91" s="269"/>
      <c r="M91" s="270"/>
      <c r="N91" s="227"/>
      <c r="O91" s="231">
        <v>500</v>
      </c>
      <c r="P91" s="228"/>
      <c r="Q91" s="229"/>
      <c r="R91" s="228"/>
      <c r="S91" s="228"/>
      <c r="T91" s="228"/>
      <c r="U91" s="229"/>
      <c r="V91" s="72"/>
    </row>
    <row r="92" spans="1:22" s="72" customFormat="1" ht="24.75" customHeight="1" x14ac:dyDescent="0.2">
      <c r="A92" s="226" t="s">
        <v>122</v>
      </c>
      <c r="B92" s="228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233"/>
      <c r="N92" s="228"/>
      <c r="O92" s="234">
        <f>SUM(O88:O91)</f>
        <v>4300</v>
      </c>
      <c r="P92" s="228"/>
      <c r="Q92" s="229"/>
      <c r="R92" s="228"/>
      <c r="S92" s="228"/>
      <c r="T92" s="228"/>
      <c r="U92" s="229"/>
    </row>
    <row r="93" spans="1:22" ht="31.5" customHeight="1" x14ac:dyDescent="0.2">
      <c r="A93" s="197" t="s">
        <v>155</v>
      </c>
      <c r="B93" s="198" t="s">
        <v>130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50"/>
      <c r="N93" s="149"/>
      <c r="O93" s="199">
        <v>10000</v>
      </c>
      <c r="P93" s="149"/>
      <c r="Q93" s="152"/>
      <c r="R93" s="305" t="s">
        <v>163</v>
      </c>
      <c r="S93" s="306"/>
      <c r="T93" s="306"/>
      <c r="U93" s="307"/>
    </row>
    <row r="94" spans="1:22" ht="24.95" customHeight="1" x14ac:dyDescent="0.2">
      <c r="A94" s="187" t="s">
        <v>158</v>
      </c>
      <c r="B94" s="200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9"/>
      <c r="N94" s="188"/>
      <c r="O94" s="190">
        <f>SUM(O79,O85,O92,O93)</f>
        <v>71300</v>
      </c>
      <c r="P94" s="188"/>
      <c r="Q94" s="191"/>
      <c r="R94" s="188"/>
      <c r="S94" s="188"/>
      <c r="T94" s="188"/>
      <c r="U94" s="191"/>
    </row>
    <row r="95" spans="1:22" ht="24.95" customHeight="1" x14ac:dyDescent="0.2">
      <c r="A95" s="16"/>
      <c r="B95" s="17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90"/>
      <c r="N95" s="14"/>
      <c r="O95" s="104"/>
      <c r="P95" s="14"/>
      <c r="Q95" s="15"/>
      <c r="R95" s="14"/>
      <c r="S95" s="14"/>
      <c r="T95" s="14"/>
      <c r="U95" s="15"/>
    </row>
    <row r="96" spans="1:22" ht="35.25" customHeight="1" x14ac:dyDescent="0.2">
      <c r="A96" s="201" t="s">
        <v>146</v>
      </c>
      <c r="B96" s="188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3"/>
      <c r="N96" s="188"/>
      <c r="O96" s="204">
        <f>SUM(O51,O59,O68,O70,O79,O85,O92,O93)</f>
        <v>601466.08000000007</v>
      </c>
      <c r="P96" s="188"/>
      <c r="Q96" s="191"/>
      <c r="R96" s="188"/>
      <c r="S96" s="188"/>
      <c r="T96" s="188"/>
      <c r="U96" s="191"/>
    </row>
    <row r="97" spans="1:23" ht="24.95" customHeight="1" x14ac:dyDescent="0.2">
      <c r="A97" s="18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05"/>
      <c r="N97" s="13"/>
      <c r="O97" s="105"/>
      <c r="P97" s="14"/>
      <c r="Q97" s="15"/>
      <c r="R97" s="14"/>
      <c r="S97" s="14"/>
      <c r="T97" s="14"/>
      <c r="U97" s="15"/>
    </row>
    <row r="98" spans="1:23" s="74" customFormat="1" ht="24.95" customHeight="1" x14ac:dyDescent="0.2">
      <c r="A98" s="57" t="s">
        <v>54</v>
      </c>
      <c r="B98" s="73" t="s">
        <v>56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06"/>
      <c r="N98" s="55"/>
      <c r="O98" s="106"/>
      <c r="P98" s="55"/>
      <c r="Q98" s="56"/>
      <c r="R98" s="55"/>
      <c r="S98" s="55"/>
      <c r="T98" s="55"/>
      <c r="U98" s="56"/>
      <c r="V98" s="241"/>
      <c r="W98" s="241"/>
    </row>
    <row r="99" spans="1:23" s="74" customFormat="1" ht="24.95" customHeight="1" x14ac:dyDescent="0.2">
      <c r="A99" s="205" t="s">
        <v>118</v>
      </c>
      <c r="B99" s="206" t="s">
        <v>82</v>
      </c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7"/>
      <c r="N99" s="206"/>
      <c r="O99" s="208">
        <v>34000</v>
      </c>
      <c r="P99" s="206"/>
      <c r="Q99" s="209"/>
      <c r="R99" s="206"/>
      <c r="S99" s="206"/>
      <c r="T99" s="206"/>
      <c r="U99" s="209"/>
      <c r="V99" s="241"/>
      <c r="W99" s="241"/>
    </row>
    <row r="100" spans="1:23" s="74" customFormat="1" ht="24.95" customHeight="1" x14ac:dyDescent="0.2">
      <c r="A100" s="205" t="s">
        <v>119</v>
      </c>
      <c r="B100" s="206" t="s">
        <v>83</v>
      </c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7"/>
      <c r="N100" s="206"/>
      <c r="O100" s="208">
        <v>10000</v>
      </c>
      <c r="P100" s="206"/>
      <c r="Q100" s="209"/>
      <c r="R100" s="206"/>
      <c r="S100" s="206"/>
      <c r="T100" s="206"/>
      <c r="U100" s="209"/>
      <c r="V100" s="241"/>
      <c r="W100" s="241"/>
    </row>
    <row r="101" spans="1:23" s="74" customFormat="1" ht="36" customHeight="1" x14ac:dyDescent="0.2">
      <c r="A101" s="205" t="s">
        <v>120</v>
      </c>
      <c r="B101" s="265" t="s">
        <v>81</v>
      </c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6"/>
      <c r="N101" s="206"/>
      <c r="O101" s="208">
        <v>2000</v>
      </c>
      <c r="P101" s="206"/>
      <c r="Q101" s="209"/>
      <c r="R101" s="206"/>
      <c r="S101" s="206"/>
      <c r="T101" s="206"/>
      <c r="U101" s="209"/>
      <c r="V101" s="241"/>
      <c r="W101" s="241"/>
    </row>
    <row r="102" spans="1:23" s="74" customFormat="1" ht="24.95" customHeight="1" x14ac:dyDescent="0.2">
      <c r="A102" s="210" t="s">
        <v>117</v>
      </c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7"/>
      <c r="N102" s="206"/>
      <c r="O102" s="211">
        <f>SUM(O99:O101)</f>
        <v>46000</v>
      </c>
      <c r="P102" s="206"/>
      <c r="Q102" s="209"/>
      <c r="R102" s="206"/>
      <c r="S102" s="206"/>
      <c r="T102" s="206"/>
      <c r="U102" s="209"/>
      <c r="V102" s="241"/>
      <c r="W102" s="241"/>
    </row>
    <row r="103" spans="1:23" ht="24.95" customHeight="1" x14ac:dyDescent="0.2">
      <c r="A103" s="16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90"/>
      <c r="N103" s="14"/>
      <c r="O103" s="90"/>
      <c r="P103" s="14"/>
      <c r="Q103" s="15"/>
      <c r="R103" s="14"/>
      <c r="S103" s="14"/>
      <c r="T103" s="14"/>
      <c r="U103" s="15"/>
    </row>
    <row r="104" spans="1:23" ht="24.95" customHeight="1" x14ac:dyDescent="0.2">
      <c r="A104" s="45" t="s">
        <v>55</v>
      </c>
      <c r="B104" s="46" t="s">
        <v>88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107"/>
      <c r="N104" s="47"/>
      <c r="O104" s="107"/>
      <c r="P104" s="47"/>
      <c r="Q104" s="48"/>
      <c r="R104" s="47"/>
      <c r="S104" s="47"/>
      <c r="T104" s="47"/>
      <c r="U104" s="48"/>
    </row>
    <row r="105" spans="1:23" ht="33.75" customHeight="1" x14ac:dyDescent="0.2">
      <c r="A105" s="212" t="s">
        <v>79</v>
      </c>
      <c r="B105" s="213" t="s">
        <v>114</v>
      </c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5"/>
      <c r="N105" s="213"/>
      <c r="O105" s="216">
        <f>O24</f>
        <v>597987</v>
      </c>
      <c r="P105" s="213"/>
      <c r="Q105" s="217"/>
      <c r="R105" s="308" t="s">
        <v>164</v>
      </c>
      <c r="S105" s="309"/>
      <c r="T105" s="309"/>
      <c r="U105" s="310"/>
    </row>
    <row r="106" spans="1:23" ht="24.95" customHeight="1" x14ac:dyDescent="0.2">
      <c r="A106" s="212" t="s">
        <v>80</v>
      </c>
      <c r="B106" s="213" t="s">
        <v>115</v>
      </c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8"/>
      <c r="N106" s="213"/>
      <c r="O106" s="219">
        <v>10000</v>
      </c>
      <c r="P106" s="213"/>
      <c r="Q106" s="217"/>
      <c r="R106" s="213"/>
      <c r="S106" s="213"/>
      <c r="T106" s="213"/>
      <c r="U106" s="217"/>
    </row>
    <row r="107" spans="1:23" ht="24.95" customHeight="1" x14ac:dyDescent="0.2">
      <c r="A107" s="220" t="s">
        <v>116</v>
      </c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  <c r="M107" s="218"/>
      <c r="N107" s="213"/>
      <c r="O107" s="221">
        <f>SUM(O105:O106)</f>
        <v>607987</v>
      </c>
      <c r="P107" s="213"/>
      <c r="Q107" s="217"/>
      <c r="R107" s="213"/>
      <c r="S107" s="213"/>
      <c r="T107" s="213"/>
      <c r="U107" s="217"/>
    </row>
    <row r="108" spans="1:23" ht="24.95" customHeight="1" x14ac:dyDescent="0.2">
      <c r="A108" s="25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90"/>
      <c r="N108" s="14"/>
      <c r="O108" s="90"/>
      <c r="P108" s="14"/>
      <c r="Q108" s="15"/>
      <c r="R108" s="14"/>
      <c r="S108" s="14"/>
      <c r="T108" s="14"/>
      <c r="U108" s="15"/>
    </row>
    <row r="109" spans="1:23" s="68" customFormat="1" ht="24.95" customHeight="1" x14ac:dyDescent="0.2">
      <c r="A109" s="254" t="s">
        <v>121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8"/>
      <c r="N109" s="86"/>
      <c r="O109" s="108">
        <f>SUM(O96,O102,O107)</f>
        <v>1255453.08</v>
      </c>
      <c r="P109" s="86"/>
      <c r="Q109" s="87"/>
      <c r="R109" s="86"/>
      <c r="S109" s="86"/>
      <c r="T109" s="86"/>
      <c r="U109" s="87"/>
      <c r="V109" s="241"/>
      <c r="W109" s="241"/>
    </row>
    <row r="110" spans="1:23" s="68" customFormat="1" ht="54.75" customHeight="1" x14ac:dyDescent="0.2">
      <c r="A110" s="255" t="s">
        <v>189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3"/>
      <c r="N110" s="242"/>
      <c r="O110" s="244">
        <f>O109-SUM(O50,O56,O58,O75,O76,O82,O83,O84,O88,O89,O90,O91,O93,O105)</f>
        <v>508566.08000000007</v>
      </c>
      <c r="P110" s="242"/>
      <c r="Q110" s="245"/>
      <c r="R110" s="288" t="s">
        <v>199</v>
      </c>
      <c r="S110" s="289"/>
      <c r="T110" s="289"/>
      <c r="U110" s="290"/>
      <c r="V110" s="241"/>
      <c r="W110" s="241"/>
    </row>
    <row r="111" spans="1:23" s="68" customFormat="1" ht="22.5" customHeight="1" x14ac:dyDescent="0.2">
      <c r="A111" s="255"/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3"/>
      <c r="N111" s="242"/>
      <c r="O111" s="244"/>
      <c r="P111" s="249" t="s">
        <v>193</v>
      </c>
      <c r="Q111" s="245"/>
      <c r="R111" s="248"/>
      <c r="S111" s="242"/>
      <c r="T111" s="242"/>
      <c r="U111" s="245"/>
      <c r="V111" s="241"/>
      <c r="W111" s="241"/>
    </row>
    <row r="112" spans="1:23" s="68" customFormat="1" ht="54.75" customHeight="1" x14ac:dyDescent="0.2">
      <c r="A112" s="255" t="s">
        <v>192</v>
      </c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3"/>
      <c r="N112" s="242"/>
      <c r="O112" s="244">
        <f>SUM(O59,O85)</f>
        <v>298140</v>
      </c>
      <c r="P112" s="252">
        <f>(O112/O109)</f>
        <v>0.23747601941444119</v>
      </c>
      <c r="Q112" s="245"/>
      <c r="R112" s="248"/>
      <c r="S112" s="242"/>
      <c r="T112" s="242"/>
      <c r="U112" s="87"/>
      <c r="V112" s="241"/>
      <c r="W112" s="241"/>
    </row>
    <row r="113" spans="1:23" s="68" customFormat="1" ht="24.95" customHeight="1" thickBot="1" x14ac:dyDescent="0.25">
      <c r="A113" s="235" t="s">
        <v>128</v>
      </c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  <c r="L113" s="236"/>
      <c r="M113" s="237"/>
      <c r="N113" s="236"/>
      <c r="O113" s="238">
        <f>O35</f>
        <v>2140071.89</v>
      </c>
      <c r="P113" s="236"/>
      <c r="Q113" s="239"/>
      <c r="R113" s="236"/>
      <c r="S113" s="236"/>
      <c r="T113" s="236"/>
      <c r="U113" s="239"/>
      <c r="V113" s="241"/>
      <c r="W113" s="241"/>
    </row>
    <row r="114" spans="1:23" ht="24.95" customHeight="1" x14ac:dyDescent="0.2">
      <c r="A114" s="1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3"/>
      <c r="P114" s="14"/>
      <c r="Q114" s="15"/>
      <c r="R114" s="14"/>
      <c r="S114" s="14"/>
      <c r="T114" s="14"/>
      <c r="U114" s="15"/>
      <c r="V114" s="241"/>
      <c r="W114" s="241"/>
    </row>
    <row r="115" spans="1:23" ht="15" customHeight="1" x14ac:dyDescent="0.25">
      <c r="A115" s="20" t="s">
        <v>41</v>
      </c>
      <c r="B115" s="19"/>
      <c r="C115" s="21" t="s">
        <v>191</v>
      </c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22"/>
      <c r="R115" s="19"/>
      <c r="S115" s="19"/>
      <c r="T115" s="19"/>
      <c r="U115" s="22"/>
      <c r="V115" s="241"/>
      <c r="W115" s="241"/>
    </row>
    <row r="116" spans="1:23" ht="15.75" x14ac:dyDescent="0.25">
      <c r="A116" s="20"/>
      <c r="B116" s="19"/>
      <c r="C116" s="23" t="s">
        <v>147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22"/>
      <c r="R116" s="19"/>
      <c r="S116" s="19"/>
      <c r="T116" s="19"/>
      <c r="U116" s="22"/>
      <c r="V116" s="241"/>
      <c r="W116" s="241"/>
    </row>
    <row r="117" spans="1:23" x14ac:dyDescent="0.2">
      <c r="A117" s="24"/>
      <c r="B117" s="19"/>
      <c r="C117" s="25" t="s">
        <v>165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22"/>
      <c r="R117" s="19"/>
      <c r="S117" s="19"/>
      <c r="T117" s="19"/>
      <c r="U117" s="22"/>
      <c r="V117" s="241"/>
      <c r="W117" s="241"/>
    </row>
    <row r="118" spans="1:23" ht="15.75" thickBot="1" x14ac:dyDescent="0.25">
      <c r="A118" s="24"/>
      <c r="B118" s="19"/>
      <c r="C118" s="25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22"/>
      <c r="R118" s="19"/>
      <c r="S118" s="19"/>
      <c r="T118" s="19"/>
      <c r="U118" s="22"/>
      <c r="V118" s="241"/>
      <c r="W118" s="241"/>
    </row>
    <row r="119" spans="1:23" ht="30" x14ac:dyDescent="0.2">
      <c r="A119" s="24"/>
      <c r="B119" s="19"/>
      <c r="C119" s="257" t="s">
        <v>166</v>
      </c>
      <c r="D119" s="258"/>
      <c r="E119" s="258"/>
      <c r="F119" s="258"/>
      <c r="G119" s="258"/>
      <c r="H119" s="258"/>
      <c r="I119" s="258"/>
      <c r="J119" s="258"/>
      <c r="K119" s="258"/>
      <c r="L119" s="7" t="s">
        <v>38</v>
      </c>
      <c r="M119" s="8" t="s">
        <v>39</v>
      </c>
      <c r="N119" s="9" t="s">
        <v>40</v>
      </c>
      <c r="O119" s="19"/>
      <c r="P119" s="19"/>
      <c r="Q119" s="22"/>
      <c r="R119" s="19"/>
      <c r="S119" s="19"/>
      <c r="T119" s="19"/>
      <c r="U119" s="22"/>
      <c r="V119" s="241"/>
      <c r="W119" s="241"/>
    </row>
    <row r="120" spans="1:23" ht="24.75" customHeight="1" thickBot="1" x14ac:dyDescent="0.25">
      <c r="A120" s="24"/>
      <c r="B120" s="19"/>
      <c r="C120" s="259"/>
      <c r="D120" s="260"/>
      <c r="E120" s="260"/>
      <c r="F120" s="260"/>
      <c r="G120" s="260"/>
      <c r="H120" s="260"/>
      <c r="I120" s="260"/>
      <c r="J120" s="260"/>
      <c r="K120" s="260"/>
      <c r="L120" s="10">
        <f>N7</f>
        <v>332.37739999999997</v>
      </c>
      <c r="M120" s="11">
        <v>0</v>
      </c>
      <c r="N120" s="12">
        <f>(L120*M120)</f>
        <v>0</v>
      </c>
      <c r="O120" s="19"/>
      <c r="P120" s="19"/>
      <c r="Q120" s="22"/>
      <c r="R120" s="19"/>
      <c r="S120" s="19"/>
      <c r="T120" s="19"/>
      <c r="U120" s="22"/>
      <c r="V120" s="241"/>
      <c r="W120" s="241"/>
    </row>
    <row r="121" spans="1:23" x14ac:dyDescent="0.2">
      <c r="A121" s="24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22"/>
      <c r="R121" s="19"/>
      <c r="S121" s="19"/>
      <c r="T121" s="19"/>
      <c r="U121" s="22"/>
      <c r="V121" s="241"/>
      <c r="W121" s="241"/>
    </row>
    <row r="122" spans="1:23" ht="15.75" thickBot="1" x14ac:dyDescent="0.25">
      <c r="A122" s="2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6"/>
      <c r="R122" s="5"/>
      <c r="S122" s="5"/>
      <c r="T122" s="5"/>
      <c r="U122" s="6"/>
      <c r="V122" s="241"/>
      <c r="W122" s="241"/>
    </row>
    <row r="127" spans="1:23" x14ac:dyDescent="0.2">
      <c r="C127" s="3"/>
    </row>
  </sheetData>
  <mergeCells count="30">
    <mergeCell ref="R110:U110"/>
    <mergeCell ref="C50:M50"/>
    <mergeCell ref="N29:Q29"/>
    <mergeCell ref="B29:K30"/>
    <mergeCell ref="A29:A30"/>
    <mergeCell ref="R58:U58"/>
    <mergeCell ref="R93:U93"/>
    <mergeCell ref="R105:U105"/>
    <mergeCell ref="C63:M63"/>
    <mergeCell ref="C89:M89"/>
    <mergeCell ref="N37:O37"/>
    <mergeCell ref="B31:K31"/>
    <mergeCell ref="R63:U63"/>
    <mergeCell ref="R10:U10"/>
    <mergeCell ref="R11:U11"/>
    <mergeCell ref="R24:U24"/>
    <mergeCell ref="R31:U31"/>
    <mergeCell ref="R29:U30"/>
    <mergeCell ref="A1:L1"/>
    <mergeCell ref="C119:K120"/>
    <mergeCell ref="B38:M38"/>
    <mergeCell ref="C67:M67"/>
    <mergeCell ref="B101:M101"/>
    <mergeCell ref="C68:M68"/>
    <mergeCell ref="C62:M62"/>
    <mergeCell ref="B73:M73"/>
    <mergeCell ref="C88:M88"/>
    <mergeCell ref="C91:M91"/>
    <mergeCell ref="B3:K3"/>
    <mergeCell ref="L3:M3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Вадим</cp:lastModifiedBy>
  <cp:lastPrinted>2013-10-30T12:38:31Z</cp:lastPrinted>
  <dcterms:created xsi:type="dcterms:W3CDTF">2013-10-18T09:22:44Z</dcterms:created>
  <dcterms:modified xsi:type="dcterms:W3CDTF">2013-10-30T12:44:53Z</dcterms:modified>
</cp:coreProperties>
</file>